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filer-td-02.crpc.fr\Transverses_alpc\Transverse_FEADER\02_RDR4\03_MiseEnOeuvre\Suivi_parDispositifs\NATURA_2000\73.04.02-AnimationN2000\versions_projet\pack_doc_2026\"/>
    </mc:Choice>
  </mc:AlternateContent>
  <xr:revisionPtr revIDLastSave="0" documentId="13_ncr:1_{D0D18F8D-D27D-4FF7-B758-62B0FCC4A9CC}" xr6:coauthVersionLast="47" xr6:coauthVersionMax="47" xr10:uidLastSave="{00000000-0000-0000-0000-000000000000}"/>
  <bookViews>
    <workbookView xWindow="-120" yWindow="-120" windowWidth="29040" windowHeight="15720" tabRatio="683" xr2:uid="{00000000-000D-0000-FFFF-FFFF00000000}"/>
  </bookViews>
  <sheets>
    <sheet name="NOTICE" sheetId="79" r:id="rId1"/>
    <sheet name="1-PRESTATION SERVICES" sheetId="44" r:id="rId2"/>
    <sheet name="2-Notice Depenses Personnel" sheetId="74" r:id="rId3"/>
    <sheet name="2-DEPENSES PERS" sheetId="42" r:id="rId4"/>
    <sheet name="3-Synthese MDNA" sheetId="49" r:id="rId5"/>
    <sheet name="Aide calculette tempstravail" sheetId="73" r:id="rId6"/>
    <sheet name="CONVERSION HEURE DECIMAL" sheetId="78" r:id="rId7"/>
    <sheet name="INSTRUCTION_PRESTA" sheetId="80" state="hidden" r:id="rId8"/>
    <sheet name="INSTR_DEPENSES_PERSONNEL" sheetId="81" state="hidden" r:id="rId9"/>
    <sheet name="INSTR_SYNTHESE" sheetId="82" state="hidden" r:id="rId10"/>
    <sheet name="Qualification" sheetId="56" state="hidden" r:id="rId11"/>
    <sheet name="Données" sheetId="69" state="hidden" r:id="rId12"/>
    <sheet name="Sites Terrestres" sheetId="57" state="hidden" r:id="rId13"/>
    <sheet name="Sites Mixtes" sheetId="58" state="hidden" r:id="rId14"/>
    <sheet name="Tous_Sites" sheetId="63" state="hidden" r:id="rId15"/>
  </sheets>
  <externalReferences>
    <externalReference r:id="rId16"/>
    <externalReference r:id="rId17"/>
  </externalReferences>
  <definedNames>
    <definedName name="_xlnm._FilterDatabase" localSheetId="13" hidden="1">'Sites Mixtes'!$A$1:$AG$1</definedName>
    <definedName name="_xlnm._FilterDatabase" localSheetId="12" hidden="1">'Sites Terrestres'!$A$1:$AH$263</definedName>
    <definedName name="_xlnm._FilterDatabase" localSheetId="14" hidden="1">Tous_Sites!$A$1:$AH$264</definedName>
    <definedName name="asupprimer">#REF!</definedName>
    <definedName name="aude" localSheetId="7">#REF!</definedName>
    <definedName name="aude">#REF!</definedName>
    <definedName name="barème" localSheetId="8">#REF!</definedName>
    <definedName name="barème" localSheetId="9">#REF!</definedName>
    <definedName name="Barème" localSheetId="7">#REF!</definedName>
    <definedName name="Barème">Qualification!#REF!</definedName>
    <definedName name="BaremePublic">#REF!</definedName>
    <definedName name="Code" localSheetId="14">Tous_Sites!$A$2:$A$802</definedName>
    <definedName name="Code_Ac_Foret">#REF!</definedName>
    <definedName name="Code_Action_Total">#REF!</definedName>
    <definedName name="Code_SA_Foret">#REF!</definedName>
    <definedName name="Code_SA_Total">#REF!</definedName>
    <definedName name="Code_Sites_Dossier" localSheetId="7">#REF!</definedName>
    <definedName name="Code_Sites_Dossier">#REF!</definedName>
    <definedName name="Coût_horaire" localSheetId="8">#REF!</definedName>
    <definedName name="Coût_horaire" localSheetId="9">#REF!</definedName>
    <definedName name="Coût_horaire" localSheetId="7">#REF!</definedName>
    <definedName name="Coût_horaire">Qualification!#REF!</definedName>
    <definedName name="F_Poste" localSheetId="9">OFFSET(P_Poste,0,0,COUNTA(Poste),1)</definedName>
    <definedName name="F_Poste">OFFSET(P_Poste,0,0,COUNTA(Poste),1)</definedName>
    <definedName name="Financeurs" localSheetId="7">#REF!</definedName>
    <definedName name="Financeurs">#REF!</definedName>
    <definedName name="Intitulés" localSheetId="8">#REF!</definedName>
    <definedName name="Intitulés" localSheetId="9">#REF!</definedName>
    <definedName name="Intitulés" localSheetId="7">#REF!</definedName>
    <definedName name="Intitulés">Qualification!#REF!</definedName>
    <definedName name="Liste1" localSheetId="7">#REF!</definedName>
    <definedName name="Liste1">#REF!</definedName>
    <definedName name="Liste2" localSheetId="7">#REF!</definedName>
    <definedName name="Liste2">#REF!</definedName>
    <definedName name="Missions" localSheetId="7">#REF!</definedName>
    <definedName name="Missions">#REF!</definedName>
    <definedName name="Modalité" localSheetId="7">#REF!</definedName>
    <definedName name="Modalité">#REF!</definedName>
    <definedName name="Naction">#REF!</definedName>
    <definedName name="ouinon" localSheetId="7">'[1]BASE DE DONNEES'!$B$1:$B$2</definedName>
    <definedName name="ouinon" localSheetId="0">'[1]BASE DE DONNEES'!$B$1:$B$2</definedName>
    <definedName name="ouinon">#REF!</definedName>
    <definedName name="Poste" localSheetId="7">#REF!</definedName>
    <definedName name="Poste">#REF!</definedName>
    <definedName name="PRIVE">#REF!</definedName>
    <definedName name="PRIVES">#REF!</definedName>
    <definedName name="PUBLIC">#REF!</definedName>
    <definedName name="Régions" localSheetId="7">#REF!</definedName>
    <definedName name="Régions">#REF!</definedName>
    <definedName name="Sites" localSheetId="14">Tous_Sites!$B$2:$B$802</definedName>
    <definedName name="Sous_Action_Foret">#REF!</definedName>
    <definedName name="Statut_Juridique" localSheetId="7">#REF!</definedName>
    <definedName name="Statut_Juridique">#REF!</definedName>
    <definedName name="Taux" localSheetId="8">#REF!</definedName>
    <definedName name="Taux" localSheetId="9">#REF!</definedName>
    <definedName name="Taux" localSheetId="7">#REF!</definedName>
    <definedName name="Taux">Qualification!#REF!</definedName>
    <definedName name="Unité" localSheetId="7">#REF!</definedName>
    <definedName name="Unité">#REF!</definedName>
    <definedName name="_xlnm.Print_Area" localSheetId="0">NOTICE!$A$1:$O$13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49" l="1"/>
  <c r="D5" i="49"/>
  <c r="AE13" i="81" l="1"/>
  <c r="AE14" i="81"/>
  <c r="AE15" i="81"/>
  <c r="AE16" i="81"/>
  <c r="AE17" i="81"/>
  <c r="AE18" i="81"/>
  <c r="AE19" i="81"/>
  <c r="AE20" i="81"/>
  <c r="AE21" i="81"/>
  <c r="AE22" i="81"/>
  <c r="AE23" i="81"/>
  <c r="AE24" i="81"/>
  <c r="AE25" i="81"/>
  <c r="AE26" i="81"/>
  <c r="AE27" i="81"/>
  <c r="AE28" i="81"/>
  <c r="AE29" i="81"/>
  <c r="AE30" i="81"/>
  <c r="AE31" i="81"/>
  <c r="AE32" i="81"/>
  <c r="AE33" i="81"/>
  <c r="AE34" i="81"/>
  <c r="AE35" i="81"/>
  <c r="AE36" i="81"/>
  <c r="AE37" i="81"/>
  <c r="AE38" i="81"/>
  <c r="AE39" i="81"/>
  <c r="AE40" i="81"/>
  <c r="AE41" i="81"/>
  <c r="AE42" i="81"/>
  <c r="AE43" i="81"/>
  <c r="AE44" i="81"/>
  <c r="AE45" i="81"/>
  <c r="AE46" i="81"/>
  <c r="AE47" i="81"/>
  <c r="AE48" i="81"/>
  <c r="AE49" i="81"/>
  <c r="AE50" i="81"/>
  <c r="AE51" i="81"/>
  <c r="AE52" i="81"/>
  <c r="AE53" i="81"/>
  <c r="AE54" i="81"/>
  <c r="AE55" i="81"/>
  <c r="AE56" i="81"/>
  <c r="AE57" i="81"/>
  <c r="AE58" i="81"/>
  <c r="AE59" i="81"/>
  <c r="AE60" i="81"/>
  <c r="AE61" i="81"/>
  <c r="AE62" i="81"/>
  <c r="AE63" i="81"/>
  <c r="AE64" i="81"/>
  <c r="AE65" i="81"/>
  <c r="AE66" i="81"/>
  <c r="AE67" i="81"/>
  <c r="AE68" i="81"/>
  <c r="AE69" i="81"/>
  <c r="AE70" i="81"/>
  <c r="AE71" i="81"/>
  <c r="AE72" i="81"/>
  <c r="AE73" i="81"/>
  <c r="AE74" i="81"/>
  <c r="AE75" i="81"/>
  <c r="AE76" i="81"/>
  <c r="AE77" i="81"/>
  <c r="AE78" i="81"/>
  <c r="AE79" i="81"/>
  <c r="AE80" i="81"/>
  <c r="AE81" i="81"/>
  <c r="AE82" i="81"/>
  <c r="AE83" i="81"/>
  <c r="AE84" i="81"/>
  <c r="AE85" i="81"/>
  <c r="AE86" i="81"/>
  <c r="AE87" i="81"/>
  <c r="AE88" i="81"/>
  <c r="AE89" i="81"/>
  <c r="AE90" i="81"/>
  <c r="AE12" i="81"/>
  <c r="AL18" i="81"/>
  <c r="AL26" i="81"/>
  <c r="AL34" i="81"/>
  <c r="AL42" i="81"/>
  <c r="AL50" i="81"/>
  <c r="AL58" i="81"/>
  <c r="AL66" i="81"/>
  <c r="AL74" i="81"/>
  <c r="AL82" i="81"/>
  <c r="AL90" i="81"/>
  <c r="AK13" i="81"/>
  <c r="AP13" i="81" s="1"/>
  <c r="AK14" i="81"/>
  <c r="AP14" i="81" s="1"/>
  <c r="AK15" i="81"/>
  <c r="AP15" i="81" s="1"/>
  <c r="AK16" i="81"/>
  <c r="AP16" i="81" s="1"/>
  <c r="AK17" i="81"/>
  <c r="AP17" i="81" s="1"/>
  <c r="AK18" i="81"/>
  <c r="AP18" i="81" s="1"/>
  <c r="AK19" i="81"/>
  <c r="AP19" i="81" s="1"/>
  <c r="AK20" i="81"/>
  <c r="AP20" i="81" s="1"/>
  <c r="AK21" i="81"/>
  <c r="AP21" i="81" s="1"/>
  <c r="AK22" i="81"/>
  <c r="AP22" i="81" s="1"/>
  <c r="AK23" i="81"/>
  <c r="AP23" i="81" s="1"/>
  <c r="AK24" i="81"/>
  <c r="AP24" i="81" s="1"/>
  <c r="AK25" i="81"/>
  <c r="AP25" i="81" s="1"/>
  <c r="AK26" i="81"/>
  <c r="AP26" i="81" s="1"/>
  <c r="AK27" i="81"/>
  <c r="AP27" i="81" s="1"/>
  <c r="AK28" i="81"/>
  <c r="AP28" i="81" s="1"/>
  <c r="AK29" i="81"/>
  <c r="AP29" i="81" s="1"/>
  <c r="AK30" i="81"/>
  <c r="AP30" i="81" s="1"/>
  <c r="AK31" i="81"/>
  <c r="AP31" i="81" s="1"/>
  <c r="AK32" i="81"/>
  <c r="AP32" i="81" s="1"/>
  <c r="AK33" i="81"/>
  <c r="AP33" i="81" s="1"/>
  <c r="AK34" i="81"/>
  <c r="AP34" i="81" s="1"/>
  <c r="AK35" i="81"/>
  <c r="AP35" i="81" s="1"/>
  <c r="AK36" i="81"/>
  <c r="AP36" i="81" s="1"/>
  <c r="AK37" i="81"/>
  <c r="AP37" i="81" s="1"/>
  <c r="AK38" i="81"/>
  <c r="AP38" i="81" s="1"/>
  <c r="AK39" i="81"/>
  <c r="AP39" i="81" s="1"/>
  <c r="AK40" i="81"/>
  <c r="AP40" i="81" s="1"/>
  <c r="AK41" i="81"/>
  <c r="AP41" i="81" s="1"/>
  <c r="AK42" i="81"/>
  <c r="AP42" i="81" s="1"/>
  <c r="AK43" i="81"/>
  <c r="AP43" i="81" s="1"/>
  <c r="AK44" i="81"/>
  <c r="AP44" i="81" s="1"/>
  <c r="AK45" i="81"/>
  <c r="AP45" i="81" s="1"/>
  <c r="AK46" i="81"/>
  <c r="AP46" i="81" s="1"/>
  <c r="AK47" i="81"/>
  <c r="AP47" i="81" s="1"/>
  <c r="AK48" i="81"/>
  <c r="AP48" i="81" s="1"/>
  <c r="AK49" i="81"/>
  <c r="AP49" i="81" s="1"/>
  <c r="AK50" i="81"/>
  <c r="AP50" i="81" s="1"/>
  <c r="AK51" i="81"/>
  <c r="AP51" i="81" s="1"/>
  <c r="AK52" i="81"/>
  <c r="AP52" i="81" s="1"/>
  <c r="AK53" i="81"/>
  <c r="AP53" i="81" s="1"/>
  <c r="AK54" i="81"/>
  <c r="AP54" i="81" s="1"/>
  <c r="AK55" i="81"/>
  <c r="AP55" i="81" s="1"/>
  <c r="AK56" i="81"/>
  <c r="AP56" i="81" s="1"/>
  <c r="AK57" i="81"/>
  <c r="AP57" i="81" s="1"/>
  <c r="AK58" i="81"/>
  <c r="AP58" i="81" s="1"/>
  <c r="AK59" i="81"/>
  <c r="AP59" i="81" s="1"/>
  <c r="AK60" i="81"/>
  <c r="AP60" i="81" s="1"/>
  <c r="AK61" i="81"/>
  <c r="AP61" i="81" s="1"/>
  <c r="AK62" i="81"/>
  <c r="AP62" i="81" s="1"/>
  <c r="AK63" i="81"/>
  <c r="AP63" i="81" s="1"/>
  <c r="AK64" i="81"/>
  <c r="AP64" i="81" s="1"/>
  <c r="AK65" i="81"/>
  <c r="AP65" i="81" s="1"/>
  <c r="AK66" i="81"/>
  <c r="AP66" i="81" s="1"/>
  <c r="AK67" i="81"/>
  <c r="AP67" i="81" s="1"/>
  <c r="AK68" i="81"/>
  <c r="AP68" i="81" s="1"/>
  <c r="AK69" i="81"/>
  <c r="AP69" i="81" s="1"/>
  <c r="AK70" i="81"/>
  <c r="AP70" i="81" s="1"/>
  <c r="AK71" i="81"/>
  <c r="AP71" i="81" s="1"/>
  <c r="AK72" i="81"/>
  <c r="AP72" i="81" s="1"/>
  <c r="AK73" i="81"/>
  <c r="AP73" i="81" s="1"/>
  <c r="AK74" i="81"/>
  <c r="AP74" i="81" s="1"/>
  <c r="AK75" i="81"/>
  <c r="AP75" i="81" s="1"/>
  <c r="AK76" i="81"/>
  <c r="AP76" i="81" s="1"/>
  <c r="AK77" i="81"/>
  <c r="AP77" i="81" s="1"/>
  <c r="AK78" i="81"/>
  <c r="AP78" i="81" s="1"/>
  <c r="AK79" i="81"/>
  <c r="AP79" i="81" s="1"/>
  <c r="AK80" i="81"/>
  <c r="AP80" i="81" s="1"/>
  <c r="AK81" i="81"/>
  <c r="AP81" i="81" s="1"/>
  <c r="AK82" i="81"/>
  <c r="AP82" i="81" s="1"/>
  <c r="AK83" i="81"/>
  <c r="AP83" i="81" s="1"/>
  <c r="AK84" i="81"/>
  <c r="AP84" i="81" s="1"/>
  <c r="AK85" i="81"/>
  <c r="AP85" i="81" s="1"/>
  <c r="AK86" i="81"/>
  <c r="AP86" i="81" s="1"/>
  <c r="AK87" i="81"/>
  <c r="AP87" i="81" s="1"/>
  <c r="AK88" i="81"/>
  <c r="AP88" i="81" s="1"/>
  <c r="AK89" i="81"/>
  <c r="AP89" i="81" s="1"/>
  <c r="AK90" i="81"/>
  <c r="AP90" i="81" s="1"/>
  <c r="AJ13" i="81"/>
  <c r="AJ14" i="81"/>
  <c r="AJ15" i="81"/>
  <c r="AJ16" i="81"/>
  <c r="AJ17" i="81"/>
  <c r="AJ18" i="81"/>
  <c r="AJ19" i="81"/>
  <c r="AJ20" i="81"/>
  <c r="AJ21" i="81"/>
  <c r="AJ22" i="81"/>
  <c r="AJ23" i="81"/>
  <c r="AJ24" i="81"/>
  <c r="AJ25" i="81"/>
  <c r="AJ26" i="81"/>
  <c r="AJ27" i="81"/>
  <c r="AJ28" i="81"/>
  <c r="AJ29" i="81"/>
  <c r="AJ30" i="81"/>
  <c r="AJ31" i="81"/>
  <c r="AJ32" i="81"/>
  <c r="AJ33" i="81"/>
  <c r="AJ34" i="81"/>
  <c r="AJ35" i="81"/>
  <c r="AJ36" i="81"/>
  <c r="AJ37" i="81"/>
  <c r="AJ38" i="81"/>
  <c r="AJ39" i="81"/>
  <c r="AJ40" i="81"/>
  <c r="AJ41" i="81"/>
  <c r="AJ42" i="81"/>
  <c r="AJ43" i="81"/>
  <c r="AJ44" i="81"/>
  <c r="AJ45" i="81"/>
  <c r="AJ46" i="81"/>
  <c r="AJ47" i="81"/>
  <c r="AJ48" i="81"/>
  <c r="AJ49" i="81"/>
  <c r="AJ50" i="81"/>
  <c r="AJ51" i="81"/>
  <c r="AJ52" i="81"/>
  <c r="AJ53" i="81"/>
  <c r="AJ54" i="81"/>
  <c r="AJ55" i="81"/>
  <c r="AJ56" i="81"/>
  <c r="AJ57" i="81"/>
  <c r="AJ58" i="81"/>
  <c r="AJ59" i="81"/>
  <c r="AJ60" i="81"/>
  <c r="AJ61" i="81"/>
  <c r="AJ62" i="81"/>
  <c r="AJ63" i="81"/>
  <c r="AJ64" i="81"/>
  <c r="AJ65" i="81"/>
  <c r="AJ66" i="81"/>
  <c r="AJ67" i="81"/>
  <c r="AJ68" i="81"/>
  <c r="AJ69" i="81"/>
  <c r="AJ70" i="81"/>
  <c r="AJ71" i="81"/>
  <c r="AJ72" i="81"/>
  <c r="AJ73" i="81"/>
  <c r="AJ74" i="81"/>
  <c r="AJ75" i="81"/>
  <c r="AJ76" i="81"/>
  <c r="AJ77" i="81"/>
  <c r="AJ78" i="81"/>
  <c r="AJ79" i="81"/>
  <c r="AJ80" i="81"/>
  <c r="AJ81" i="81"/>
  <c r="AJ82" i="81"/>
  <c r="AJ83" i="81"/>
  <c r="AJ84" i="81"/>
  <c r="AJ85" i="81"/>
  <c r="AJ86" i="81"/>
  <c r="AJ87" i="81"/>
  <c r="AJ88" i="81"/>
  <c r="AJ89" i="81"/>
  <c r="AJ90" i="81"/>
  <c r="P13" i="81"/>
  <c r="P14" i="81"/>
  <c r="P15" i="81"/>
  <c r="P16" i="81"/>
  <c r="P17" i="81"/>
  <c r="P18" i="81"/>
  <c r="P19" i="81"/>
  <c r="P20" i="81"/>
  <c r="P21" i="81"/>
  <c r="P22" i="81"/>
  <c r="P23" i="81"/>
  <c r="P24" i="81"/>
  <c r="P25" i="81"/>
  <c r="P26" i="81"/>
  <c r="P27" i="81"/>
  <c r="P28" i="81"/>
  <c r="P29" i="81"/>
  <c r="P30" i="81"/>
  <c r="P31" i="81"/>
  <c r="P32" i="81"/>
  <c r="P33" i="81"/>
  <c r="P34" i="81"/>
  <c r="P35" i="81"/>
  <c r="P36" i="81"/>
  <c r="P37" i="81"/>
  <c r="P38" i="81"/>
  <c r="P39" i="81"/>
  <c r="P40" i="81"/>
  <c r="P41" i="81"/>
  <c r="P42" i="81"/>
  <c r="P43" i="81"/>
  <c r="P44" i="81"/>
  <c r="P45" i="81"/>
  <c r="P46" i="81"/>
  <c r="P47" i="81"/>
  <c r="P48" i="81"/>
  <c r="P49" i="81"/>
  <c r="P50" i="81"/>
  <c r="P51" i="81"/>
  <c r="P52" i="81"/>
  <c r="P53" i="81"/>
  <c r="P54" i="81"/>
  <c r="P55" i="81"/>
  <c r="P56" i="81"/>
  <c r="P57" i="81"/>
  <c r="P58" i="81"/>
  <c r="P59" i="81"/>
  <c r="P60" i="81"/>
  <c r="P61" i="81"/>
  <c r="P62" i="81"/>
  <c r="P63" i="81"/>
  <c r="P64" i="81"/>
  <c r="P65" i="81"/>
  <c r="P66" i="81"/>
  <c r="P67" i="81"/>
  <c r="P68" i="81"/>
  <c r="P69" i="81"/>
  <c r="P70" i="81"/>
  <c r="P71" i="81"/>
  <c r="P72" i="81"/>
  <c r="P73" i="81"/>
  <c r="P74" i="81"/>
  <c r="P75" i="81"/>
  <c r="P76" i="81"/>
  <c r="P77" i="81"/>
  <c r="P78" i="81"/>
  <c r="P79" i="81"/>
  <c r="P80" i="81"/>
  <c r="P81" i="81"/>
  <c r="P82" i="81"/>
  <c r="P83" i="81"/>
  <c r="P84" i="81"/>
  <c r="P85" i="81"/>
  <c r="P86" i="81"/>
  <c r="P87" i="81"/>
  <c r="P88" i="81"/>
  <c r="P89" i="81"/>
  <c r="P90" i="81"/>
  <c r="O13" i="81"/>
  <c r="O14" i="81"/>
  <c r="O15" i="81"/>
  <c r="O16" i="81"/>
  <c r="O17" i="81"/>
  <c r="O18" i="81"/>
  <c r="O19" i="81"/>
  <c r="O20" i="81"/>
  <c r="O21" i="81"/>
  <c r="O22" i="81"/>
  <c r="O23" i="81"/>
  <c r="O24" i="81"/>
  <c r="O25" i="81"/>
  <c r="O26" i="81"/>
  <c r="O27" i="81"/>
  <c r="O28" i="81"/>
  <c r="O29" i="81"/>
  <c r="O30" i="81"/>
  <c r="O31" i="81"/>
  <c r="O32" i="81"/>
  <c r="O33" i="81"/>
  <c r="O34" i="81"/>
  <c r="O35" i="81"/>
  <c r="O36" i="81"/>
  <c r="O37" i="81"/>
  <c r="O38" i="81"/>
  <c r="O39" i="81"/>
  <c r="O40" i="81"/>
  <c r="O41" i="81"/>
  <c r="O42" i="81"/>
  <c r="O43" i="81"/>
  <c r="O44" i="81"/>
  <c r="O45" i="81"/>
  <c r="O46" i="81"/>
  <c r="O47" i="81"/>
  <c r="O48" i="81"/>
  <c r="O49" i="81"/>
  <c r="O50" i="81"/>
  <c r="O51" i="81"/>
  <c r="O52" i="81"/>
  <c r="O53" i="81"/>
  <c r="O54" i="81"/>
  <c r="O55" i="81"/>
  <c r="O56" i="81"/>
  <c r="O57" i="81"/>
  <c r="O58" i="81"/>
  <c r="O59" i="81"/>
  <c r="O60" i="81"/>
  <c r="O61" i="81"/>
  <c r="O62" i="81"/>
  <c r="O63" i="81"/>
  <c r="O64" i="81"/>
  <c r="O65" i="81"/>
  <c r="O66" i="81"/>
  <c r="O67" i="81"/>
  <c r="O68" i="81"/>
  <c r="O69" i="81"/>
  <c r="O70" i="81"/>
  <c r="O71" i="81"/>
  <c r="O72" i="81"/>
  <c r="O73" i="81"/>
  <c r="O74" i="81"/>
  <c r="O75" i="81"/>
  <c r="O76" i="81"/>
  <c r="O77" i="81"/>
  <c r="O78" i="81"/>
  <c r="O79" i="81"/>
  <c r="O80" i="81"/>
  <c r="O81" i="81"/>
  <c r="O82" i="81"/>
  <c r="O83" i="81"/>
  <c r="O84" i="81"/>
  <c r="O85" i="81"/>
  <c r="O86" i="81"/>
  <c r="O87" i="81"/>
  <c r="O88" i="81"/>
  <c r="O89" i="81"/>
  <c r="O90" i="81"/>
  <c r="N13" i="81"/>
  <c r="AL13" i="81" s="1"/>
  <c r="N14" i="81"/>
  <c r="AL14" i="81" s="1"/>
  <c r="N15" i="81"/>
  <c r="AL15" i="81" s="1"/>
  <c r="N16" i="81"/>
  <c r="AL16" i="81" s="1"/>
  <c r="N17" i="81"/>
  <c r="AL17" i="81" s="1"/>
  <c r="N18" i="81"/>
  <c r="N19" i="81"/>
  <c r="AL19" i="81" s="1"/>
  <c r="N20" i="81"/>
  <c r="AL20" i="81" s="1"/>
  <c r="N21" i="81"/>
  <c r="AL21" i="81" s="1"/>
  <c r="N22" i="81"/>
  <c r="AL22" i="81" s="1"/>
  <c r="N23" i="81"/>
  <c r="AL23" i="81" s="1"/>
  <c r="N24" i="81"/>
  <c r="AL24" i="81" s="1"/>
  <c r="N25" i="81"/>
  <c r="AL25" i="81" s="1"/>
  <c r="N26" i="81"/>
  <c r="N27" i="81"/>
  <c r="AL27" i="81" s="1"/>
  <c r="N28" i="81"/>
  <c r="AL28" i="81" s="1"/>
  <c r="N29" i="81"/>
  <c r="AL29" i="81" s="1"/>
  <c r="N30" i="81"/>
  <c r="AL30" i="81" s="1"/>
  <c r="N31" i="81"/>
  <c r="AL31" i="81" s="1"/>
  <c r="N32" i="81"/>
  <c r="AL32" i="81" s="1"/>
  <c r="N33" i="81"/>
  <c r="AL33" i="81" s="1"/>
  <c r="N34" i="81"/>
  <c r="N35" i="81"/>
  <c r="AL35" i="81" s="1"/>
  <c r="N36" i="81"/>
  <c r="AL36" i="81" s="1"/>
  <c r="N37" i="81"/>
  <c r="AL37" i="81" s="1"/>
  <c r="N38" i="81"/>
  <c r="AL38" i="81" s="1"/>
  <c r="N39" i="81"/>
  <c r="AL39" i="81" s="1"/>
  <c r="N40" i="81"/>
  <c r="AL40" i="81" s="1"/>
  <c r="N41" i="81"/>
  <c r="AL41" i="81" s="1"/>
  <c r="N42" i="81"/>
  <c r="N43" i="81"/>
  <c r="AL43" i="81" s="1"/>
  <c r="N44" i="81"/>
  <c r="AL44" i="81" s="1"/>
  <c r="N45" i="81"/>
  <c r="AL45" i="81" s="1"/>
  <c r="N46" i="81"/>
  <c r="AL46" i="81" s="1"/>
  <c r="N47" i="81"/>
  <c r="AL47" i="81" s="1"/>
  <c r="N48" i="81"/>
  <c r="AL48" i="81" s="1"/>
  <c r="N49" i="81"/>
  <c r="AL49" i="81" s="1"/>
  <c r="N50" i="81"/>
  <c r="N51" i="81"/>
  <c r="AL51" i="81" s="1"/>
  <c r="N52" i="81"/>
  <c r="AL52" i="81" s="1"/>
  <c r="N53" i="81"/>
  <c r="AL53" i="81" s="1"/>
  <c r="N54" i="81"/>
  <c r="AL54" i="81" s="1"/>
  <c r="N55" i="81"/>
  <c r="AL55" i="81" s="1"/>
  <c r="N56" i="81"/>
  <c r="AL56" i="81" s="1"/>
  <c r="N57" i="81"/>
  <c r="AL57" i="81" s="1"/>
  <c r="N58" i="81"/>
  <c r="N59" i="81"/>
  <c r="AL59" i="81" s="1"/>
  <c r="N60" i="81"/>
  <c r="AL60" i="81" s="1"/>
  <c r="N61" i="81"/>
  <c r="AL61" i="81" s="1"/>
  <c r="N62" i="81"/>
  <c r="AL62" i="81" s="1"/>
  <c r="N63" i="81"/>
  <c r="AL63" i="81" s="1"/>
  <c r="N64" i="81"/>
  <c r="AL64" i="81" s="1"/>
  <c r="N65" i="81"/>
  <c r="AL65" i="81" s="1"/>
  <c r="N66" i="81"/>
  <c r="N67" i="81"/>
  <c r="AL67" i="81" s="1"/>
  <c r="N68" i="81"/>
  <c r="AL68" i="81" s="1"/>
  <c r="N69" i="81"/>
  <c r="AL69" i="81" s="1"/>
  <c r="N70" i="81"/>
  <c r="AL70" i="81" s="1"/>
  <c r="N71" i="81"/>
  <c r="AL71" i="81" s="1"/>
  <c r="N72" i="81"/>
  <c r="AL72" i="81" s="1"/>
  <c r="N73" i="81"/>
  <c r="AL73" i="81" s="1"/>
  <c r="N74" i="81"/>
  <c r="N75" i="81"/>
  <c r="AL75" i="81" s="1"/>
  <c r="N76" i="81"/>
  <c r="AL76" i="81" s="1"/>
  <c r="N77" i="81"/>
  <c r="AL77" i="81" s="1"/>
  <c r="N78" i="81"/>
  <c r="AL78" i="81" s="1"/>
  <c r="N79" i="81"/>
  <c r="AL79" i="81" s="1"/>
  <c r="N80" i="81"/>
  <c r="AL80" i="81" s="1"/>
  <c r="N81" i="81"/>
  <c r="AL81" i="81" s="1"/>
  <c r="N82" i="81"/>
  <c r="N83" i="81"/>
  <c r="AL83" i="81" s="1"/>
  <c r="N84" i="81"/>
  <c r="AL84" i="81" s="1"/>
  <c r="N85" i="81"/>
  <c r="AL85" i="81" s="1"/>
  <c r="N86" i="81"/>
  <c r="AL86" i="81" s="1"/>
  <c r="N87" i="81"/>
  <c r="AL87" i="81" s="1"/>
  <c r="N88" i="81"/>
  <c r="AL88" i="81" s="1"/>
  <c r="N89" i="81"/>
  <c r="AL89" i="81" s="1"/>
  <c r="N90" i="81"/>
  <c r="M13" i="81"/>
  <c r="M14" i="81"/>
  <c r="M15" i="81"/>
  <c r="M16" i="81"/>
  <c r="M17" i="81"/>
  <c r="M18" i="81"/>
  <c r="M19" i="81"/>
  <c r="M20" i="81"/>
  <c r="M21" i="81"/>
  <c r="M22" i="81"/>
  <c r="M23" i="81"/>
  <c r="M24" i="81"/>
  <c r="M25" i="81"/>
  <c r="M26" i="81"/>
  <c r="M27" i="81"/>
  <c r="M28" i="81"/>
  <c r="M29" i="81"/>
  <c r="M30" i="81"/>
  <c r="M31" i="81"/>
  <c r="M32" i="81"/>
  <c r="M33" i="81"/>
  <c r="M34" i="81"/>
  <c r="M35" i="81"/>
  <c r="M36" i="81"/>
  <c r="M37" i="81"/>
  <c r="M38" i="81"/>
  <c r="M39" i="81"/>
  <c r="M40" i="81"/>
  <c r="M41" i="81"/>
  <c r="M42" i="81"/>
  <c r="M43" i="81"/>
  <c r="M44" i="81"/>
  <c r="M45" i="81"/>
  <c r="M46" i="81"/>
  <c r="M47" i="81"/>
  <c r="M48" i="81"/>
  <c r="M49" i="81"/>
  <c r="M50" i="81"/>
  <c r="M51" i="81"/>
  <c r="M52" i="81"/>
  <c r="M53" i="81"/>
  <c r="M54" i="81"/>
  <c r="M55" i="81"/>
  <c r="M56" i="81"/>
  <c r="M57" i="81"/>
  <c r="M58" i="81"/>
  <c r="M59" i="81"/>
  <c r="M60" i="81"/>
  <c r="M61" i="81"/>
  <c r="M62" i="81"/>
  <c r="M63" i="81"/>
  <c r="M64" i="81"/>
  <c r="M65" i="81"/>
  <c r="M66" i="81"/>
  <c r="M67" i="81"/>
  <c r="M68" i="81"/>
  <c r="M69" i="81"/>
  <c r="M70" i="81"/>
  <c r="M71" i="81"/>
  <c r="M72" i="81"/>
  <c r="M73" i="81"/>
  <c r="M74" i="81"/>
  <c r="M75" i="81"/>
  <c r="M76" i="81"/>
  <c r="M77" i="81"/>
  <c r="M78" i="81"/>
  <c r="M79" i="81"/>
  <c r="M80" i="81"/>
  <c r="M81" i="81"/>
  <c r="M82" i="81"/>
  <c r="M83" i="81"/>
  <c r="M84" i="81"/>
  <c r="M85" i="81"/>
  <c r="M86" i="81"/>
  <c r="M87" i="81"/>
  <c r="M88" i="81"/>
  <c r="M89" i="81"/>
  <c r="M90" i="81"/>
  <c r="L13" i="81"/>
  <c r="L14" i="81"/>
  <c r="L15" i="81"/>
  <c r="L16" i="81"/>
  <c r="L17" i="81"/>
  <c r="L18" i="81"/>
  <c r="L19" i="81"/>
  <c r="L20" i="81"/>
  <c r="L21" i="81"/>
  <c r="L22" i="81"/>
  <c r="L23" i="81"/>
  <c r="L24" i="81"/>
  <c r="L25" i="81"/>
  <c r="L26" i="81"/>
  <c r="L27" i="81"/>
  <c r="L28" i="81"/>
  <c r="L29" i="81"/>
  <c r="L30" i="81"/>
  <c r="L31" i="81"/>
  <c r="L32" i="81"/>
  <c r="L33" i="81"/>
  <c r="L34" i="81"/>
  <c r="L35" i="81"/>
  <c r="L36" i="81"/>
  <c r="L37" i="81"/>
  <c r="L38" i="81"/>
  <c r="L39" i="81"/>
  <c r="L40" i="81"/>
  <c r="L41" i="81"/>
  <c r="L42" i="81"/>
  <c r="L43" i="81"/>
  <c r="L44" i="81"/>
  <c r="L45" i="81"/>
  <c r="L46" i="81"/>
  <c r="L47" i="81"/>
  <c r="L48" i="81"/>
  <c r="L49" i="81"/>
  <c r="L50" i="81"/>
  <c r="L51" i="81"/>
  <c r="L52" i="81"/>
  <c r="L53" i="81"/>
  <c r="L54" i="81"/>
  <c r="L55" i="81"/>
  <c r="L56" i="81"/>
  <c r="L57" i="81"/>
  <c r="L58" i="81"/>
  <c r="L59" i="81"/>
  <c r="L60" i="81"/>
  <c r="L61" i="81"/>
  <c r="L62" i="81"/>
  <c r="L63" i="81"/>
  <c r="L64" i="81"/>
  <c r="L65" i="81"/>
  <c r="L66" i="81"/>
  <c r="L67" i="81"/>
  <c r="L68" i="81"/>
  <c r="L69" i="81"/>
  <c r="L70" i="81"/>
  <c r="L71" i="81"/>
  <c r="L72" i="81"/>
  <c r="L73" i="81"/>
  <c r="L74" i="81"/>
  <c r="L75" i="81"/>
  <c r="L76" i="81"/>
  <c r="L77" i="81"/>
  <c r="L78" i="81"/>
  <c r="L79" i="81"/>
  <c r="L80" i="81"/>
  <c r="L81" i="81"/>
  <c r="L82" i="81"/>
  <c r="L83" i="81"/>
  <c r="L84" i="81"/>
  <c r="L85" i="81"/>
  <c r="L86" i="81"/>
  <c r="L87" i="81"/>
  <c r="L88" i="81"/>
  <c r="L89" i="81"/>
  <c r="L90" i="81"/>
  <c r="K13" i="81"/>
  <c r="K14" i="81"/>
  <c r="K15" i="81"/>
  <c r="K16" i="81"/>
  <c r="K17" i="81"/>
  <c r="K18" i="81"/>
  <c r="K19" i="81"/>
  <c r="K20" i="81"/>
  <c r="K21" i="81"/>
  <c r="K22" i="81"/>
  <c r="K23" i="81"/>
  <c r="K24" i="81"/>
  <c r="K25" i="81"/>
  <c r="K26" i="81"/>
  <c r="K27" i="81"/>
  <c r="K28" i="81"/>
  <c r="K29" i="81"/>
  <c r="K30" i="81"/>
  <c r="K31" i="81"/>
  <c r="K32" i="81"/>
  <c r="K33" i="81"/>
  <c r="K34" i="81"/>
  <c r="K35" i="81"/>
  <c r="K36" i="81"/>
  <c r="K37" i="81"/>
  <c r="K38" i="81"/>
  <c r="K39" i="81"/>
  <c r="K40" i="81"/>
  <c r="K41" i="81"/>
  <c r="K42" i="81"/>
  <c r="K43" i="81"/>
  <c r="K44" i="81"/>
  <c r="K45" i="81"/>
  <c r="K46" i="81"/>
  <c r="K47" i="81"/>
  <c r="K48" i="81"/>
  <c r="K49" i="81"/>
  <c r="K50" i="81"/>
  <c r="K51" i="81"/>
  <c r="K52" i="81"/>
  <c r="K53" i="81"/>
  <c r="K54" i="81"/>
  <c r="K55" i="81"/>
  <c r="K56" i="81"/>
  <c r="K57" i="81"/>
  <c r="K58" i="81"/>
  <c r="K59" i="81"/>
  <c r="K60" i="81"/>
  <c r="K61" i="81"/>
  <c r="K62" i="81"/>
  <c r="K63" i="81"/>
  <c r="K64" i="81"/>
  <c r="K65" i="81"/>
  <c r="K66" i="81"/>
  <c r="K67" i="81"/>
  <c r="K68" i="81"/>
  <c r="K69" i="81"/>
  <c r="K70" i="81"/>
  <c r="K71" i="81"/>
  <c r="K72" i="81"/>
  <c r="K73" i="81"/>
  <c r="K74" i="81"/>
  <c r="K75" i="81"/>
  <c r="K76" i="81"/>
  <c r="K77" i="81"/>
  <c r="K78" i="81"/>
  <c r="K79" i="81"/>
  <c r="K80" i="81"/>
  <c r="K81" i="81"/>
  <c r="K82" i="81"/>
  <c r="K83" i="81"/>
  <c r="K84" i="81"/>
  <c r="K85" i="81"/>
  <c r="K86" i="81"/>
  <c r="K87" i="81"/>
  <c r="K88" i="81"/>
  <c r="K89" i="81"/>
  <c r="K90" i="81"/>
  <c r="J13" i="81"/>
  <c r="J14" i="81"/>
  <c r="J15" i="81"/>
  <c r="J16" i="81"/>
  <c r="J17" i="81"/>
  <c r="J18" i="81"/>
  <c r="J19" i="81"/>
  <c r="J20" i="81"/>
  <c r="J21" i="81"/>
  <c r="J22" i="81"/>
  <c r="J23" i="81"/>
  <c r="J24" i="81"/>
  <c r="J25" i="81"/>
  <c r="J26" i="81"/>
  <c r="J27" i="81"/>
  <c r="J28" i="81"/>
  <c r="J29" i="81"/>
  <c r="J30" i="81"/>
  <c r="J31" i="81"/>
  <c r="J32" i="81"/>
  <c r="J33" i="81"/>
  <c r="J34" i="81"/>
  <c r="J35" i="81"/>
  <c r="J36" i="81"/>
  <c r="J37" i="81"/>
  <c r="J38" i="81"/>
  <c r="J39" i="81"/>
  <c r="J40" i="81"/>
  <c r="J41" i="81"/>
  <c r="J42" i="81"/>
  <c r="J43" i="81"/>
  <c r="J44" i="81"/>
  <c r="J45" i="81"/>
  <c r="J46" i="81"/>
  <c r="J47" i="81"/>
  <c r="J48" i="81"/>
  <c r="J49" i="81"/>
  <c r="J50" i="81"/>
  <c r="J51" i="81"/>
  <c r="J52" i="81"/>
  <c r="J53" i="81"/>
  <c r="J54" i="81"/>
  <c r="J55" i="81"/>
  <c r="J56" i="81"/>
  <c r="J57" i="81"/>
  <c r="J58" i="81"/>
  <c r="J59" i="81"/>
  <c r="J60" i="81"/>
  <c r="J61" i="81"/>
  <c r="J62" i="81"/>
  <c r="J63" i="81"/>
  <c r="J64" i="81"/>
  <c r="J65" i="81"/>
  <c r="J66" i="81"/>
  <c r="J67" i="81"/>
  <c r="J68" i="81"/>
  <c r="J69" i="81"/>
  <c r="J70" i="81"/>
  <c r="J71" i="81"/>
  <c r="J72" i="81"/>
  <c r="J73" i="81"/>
  <c r="J74" i="81"/>
  <c r="J75" i="81"/>
  <c r="J76" i="81"/>
  <c r="J77" i="81"/>
  <c r="J78" i="81"/>
  <c r="J79" i="81"/>
  <c r="J80" i="81"/>
  <c r="J81" i="81"/>
  <c r="J82" i="81"/>
  <c r="J83" i="81"/>
  <c r="J84" i="81"/>
  <c r="J85" i="81"/>
  <c r="J86" i="81"/>
  <c r="J87" i="81"/>
  <c r="J88" i="81"/>
  <c r="J89" i="81"/>
  <c r="J90" i="81"/>
  <c r="I13" i="81"/>
  <c r="I14" i="81"/>
  <c r="I15" i="81"/>
  <c r="I16" i="81"/>
  <c r="I17" i="81"/>
  <c r="I18" i="81"/>
  <c r="I19" i="81"/>
  <c r="I20" i="81"/>
  <c r="I21" i="81"/>
  <c r="I22" i="81"/>
  <c r="I23" i="81"/>
  <c r="I24" i="81"/>
  <c r="I25" i="81"/>
  <c r="I26" i="81"/>
  <c r="I27" i="81"/>
  <c r="I28" i="81"/>
  <c r="I29" i="81"/>
  <c r="I30" i="81"/>
  <c r="I31" i="81"/>
  <c r="I32" i="81"/>
  <c r="I33" i="81"/>
  <c r="I34" i="81"/>
  <c r="I35" i="81"/>
  <c r="I36" i="81"/>
  <c r="I37" i="81"/>
  <c r="I38" i="81"/>
  <c r="I39" i="81"/>
  <c r="I40" i="81"/>
  <c r="I41" i="81"/>
  <c r="I42" i="81"/>
  <c r="I43" i="81"/>
  <c r="I44" i="81"/>
  <c r="I45" i="81"/>
  <c r="I46" i="81"/>
  <c r="I47" i="81"/>
  <c r="I48" i="81"/>
  <c r="I49" i="81"/>
  <c r="I50" i="81"/>
  <c r="I51" i="81"/>
  <c r="I52" i="81"/>
  <c r="I53" i="81"/>
  <c r="I54" i="81"/>
  <c r="I55" i="81"/>
  <c r="I56" i="81"/>
  <c r="I57" i="81"/>
  <c r="I58" i="81"/>
  <c r="I59" i="81"/>
  <c r="I60" i="81"/>
  <c r="I61" i="81"/>
  <c r="I62" i="81"/>
  <c r="I63" i="81"/>
  <c r="I64" i="81"/>
  <c r="I65" i="81"/>
  <c r="I66" i="81"/>
  <c r="I67" i="81"/>
  <c r="I68" i="81"/>
  <c r="I69" i="81"/>
  <c r="I70" i="81"/>
  <c r="I71" i="81"/>
  <c r="I72" i="81"/>
  <c r="I73" i="81"/>
  <c r="I74" i="81"/>
  <c r="I75" i="81"/>
  <c r="I76" i="81"/>
  <c r="I77" i="81"/>
  <c r="I78" i="81"/>
  <c r="I79" i="81"/>
  <c r="I80" i="81"/>
  <c r="I81" i="81"/>
  <c r="I82" i="81"/>
  <c r="I83" i="81"/>
  <c r="I84" i="81"/>
  <c r="I85" i="81"/>
  <c r="I86" i="81"/>
  <c r="I87" i="81"/>
  <c r="I88" i="81"/>
  <c r="I89" i="81"/>
  <c r="I90" i="81"/>
  <c r="H13" i="81"/>
  <c r="H14" i="81"/>
  <c r="H15" i="81"/>
  <c r="H16" i="81"/>
  <c r="H17" i="81"/>
  <c r="H18" i="81"/>
  <c r="H19" i="81"/>
  <c r="H20" i="81"/>
  <c r="H21" i="81"/>
  <c r="H22" i="81"/>
  <c r="H23" i="81"/>
  <c r="H24" i="81"/>
  <c r="H25" i="81"/>
  <c r="H26" i="81"/>
  <c r="H27" i="81"/>
  <c r="H28" i="81"/>
  <c r="H29" i="81"/>
  <c r="H30" i="81"/>
  <c r="H31" i="81"/>
  <c r="H32" i="81"/>
  <c r="H33" i="81"/>
  <c r="H34" i="81"/>
  <c r="H35" i="81"/>
  <c r="H36" i="81"/>
  <c r="H37" i="81"/>
  <c r="H38" i="81"/>
  <c r="H39" i="81"/>
  <c r="H40" i="81"/>
  <c r="H41" i="81"/>
  <c r="H42" i="81"/>
  <c r="H43" i="81"/>
  <c r="H44" i="81"/>
  <c r="H45" i="81"/>
  <c r="H46" i="81"/>
  <c r="H47" i="81"/>
  <c r="H48" i="81"/>
  <c r="H49" i="81"/>
  <c r="H50" i="81"/>
  <c r="H51" i="81"/>
  <c r="H52" i="81"/>
  <c r="H53" i="81"/>
  <c r="H54" i="81"/>
  <c r="H55" i="81"/>
  <c r="H56" i="81"/>
  <c r="H57" i="81"/>
  <c r="H58" i="81"/>
  <c r="H59" i="81"/>
  <c r="H60" i="81"/>
  <c r="H61" i="81"/>
  <c r="H62" i="81"/>
  <c r="H63" i="81"/>
  <c r="H64" i="81"/>
  <c r="H65" i="81"/>
  <c r="H66" i="81"/>
  <c r="H67" i="81"/>
  <c r="H68" i="81"/>
  <c r="H69" i="81"/>
  <c r="H70" i="81"/>
  <c r="H71" i="81"/>
  <c r="H72" i="81"/>
  <c r="H73" i="81"/>
  <c r="H74" i="81"/>
  <c r="H75" i="81"/>
  <c r="H76" i="81"/>
  <c r="H77" i="81"/>
  <c r="H78" i="81"/>
  <c r="H79" i="81"/>
  <c r="H80" i="81"/>
  <c r="H81" i="81"/>
  <c r="H82" i="81"/>
  <c r="H83" i="81"/>
  <c r="H84" i="81"/>
  <c r="H85" i="81"/>
  <c r="H86" i="81"/>
  <c r="H87" i="81"/>
  <c r="H88" i="81"/>
  <c r="H89" i="81"/>
  <c r="H90" i="81"/>
  <c r="G13" i="81"/>
  <c r="G14" i="81"/>
  <c r="G15" i="81"/>
  <c r="G16" i="81"/>
  <c r="G17" i="81"/>
  <c r="G18" i="81"/>
  <c r="G19" i="81"/>
  <c r="G20" i="81"/>
  <c r="G21" i="81"/>
  <c r="G22" i="81"/>
  <c r="G23" i="81"/>
  <c r="G24" i="81"/>
  <c r="G25" i="81"/>
  <c r="G26" i="81"/>
  <c r="G27" i="81"/>
  <c r="G28" i="81"/>
  <c r="G29" i="81"/>
  <c r="G30" i="81"/>
  <c r="G31" i="81"/>
  <c r="G32" i="81"/>
  <c r="G33" i="81"/>
  <c r="G34" i="81"/>
  <c r="G35" i="81"/>
  <c r="G36" i="81"/>
  <c r="G37" i="81"/>
  <c r="G38" i="81"/>
  <c r="G39" i="81"/>
  <c r="G40" i="81"/>
  <c r="G41" i="81"/>
  <c r="G42" i="81"/>
  <c r="G43" i="81"/>
  <c r="G44" i="81"/>
  <c r="G45" i="81"/>
  <c r="G46" i="81"/>
  <c r="G47" i="81"/>
  <c r="G48" i="81"/>
  <c r="G49" i="81"/>
  <c r="G50" i="81"/>
  <c r="G51" i="81"/>
  <c r="G52" i="81"/>
  <c r="G53" i="81"/>
  <c r="G54" i="81"/>
  <c r="G55" i="81"/>
  <c r="G56" i="81"/>
  <c r="G57" i="81"/>
  <c r="G58" i="81"/>
  <c r="G59" i="81"/>
  <c r="G60" i="81"/>
  <c r="G61" i="81"/>
  <c r="G62" i="81"/>
  <c r="G63" i="81"/>
  <c r="G64" i="81"/>
  <c r="G65" i="81"/>
  <c r="G66" i="81"/>
  <c r="G67" i="81"/>
  <c r="G68" i="81"/>
  <c r="G69" i="81"/>
  <c r="G70" i="81"/>
  <c r="G71" i="81"/>
  <c r="G72" i="81"/>
  <c r="G73" i="81"/>
  <c r="G74" i="81"/>
  <c r="G75" i="81"/>
  <c r="G76" i="81"/>
  <c r="G77" i="81"/>
  <c r="G78" i="81"/>
  <c r="G79" i="81"/>
  <c r="G80" i="81"/>
  <c r="G81" i="81"/>
  <c r="G82" i="81"/>
  <c r="G83" i="81"/>
  <c r="G84" i="81"/>
  <c r="G85" i="81"/>
  <c r="G86" i="81"/>
  <c r="G87" i="81"/>
  <c r="G88" i="81"/>
  <c r="G89" i="81"/>
  <c r="G90" i="81"/>
  <c r="F13" i="81"/>
  <c r="F14" i="81"/>
  <c r="F15" i="81"/>
  <c r="F16" i="81"/>
  <c r="F17" i="81"/>
  <c r="F18" i="81"/>
  <c r="F19" i="81"/>
  <c r="F20" i="81"/>
  <c r="F21" i="81"/>
  <c r="F22" i="81"/>
  <c r="F23" i="81"/>
  <c r="F24" i="81"/>
  <c r="F25" i="81"/>
  <c r="F26" i="81"/>
  <c r="F27" i="81"/>
  <c r="F28" i="81"/>
  <c r="F29" i="81"/>
  <c r="F30" i="81"/>
  <c r="F31" i="81"/>
  <c r="F32" i="81"/>
  <c r="F33" i="81"/>
  <c r="F34" i="81"/>
  <c r="F35" i="81"/>
  <c r="F36" i="81"/>
  <c r="F37" i="81"/>
  <c r="F38" i="81"/>
  <c r="F39" i="81"/>
  <c r="F40" i="81"/>
  <c r="F41" i="81"/>
  <c r="F42" i="81"/>
  <c r="F43" i="81"/>
  <c r="F44" i="81"/>
  <c r="F45" i="81"/>
  <c r="F46" i="81"/>
  <c r="F47" i="81"/>
  <c r="F48" i="81"/>
  <c r="F49" i="81"/>
  <c r="F50" i="81"/>
  <c r="F51" i="81"/>
  <c r="F52" i="81"/>
  <c r="F53" i="81"/>
  <c r="F54" i="81"/>
  <c r="F55" i="81"/>
  <c r="F56" i="81"/>
  <c r="F57" i="81"/>
  <c r="F58" i="81"/>
  <c r="F59" i="81"/>
  <c r="F60" i="81"/>
  <c r="F61" i="81"/>
  <c r="F62" i="81"/>
  <c r="F63" i="81"/>
  <c r="F64" i="81"/>
  <c r="F65" i="81"/>
  <c r="F66" i="81"/>
  <c r="F67" i="81"/>
  <c r="F68" i="81"/>
  <c r="F69" i="81"/>
  <c r="F70" i="81"/>
  <c r="F71" i="81"/>
  <c r="F72" i="81"/>
  <c r="F73" i="81"/>
  <c r="F74" i="81"/>
  <c r="F75" i="81"/>
  <c r="F76" i="81"/>
  <c r="F77" i="81"/>
  <c r="F78" i="81"/>
  <c r="F79" i="81"/>
  <c r="F80" i="81"/>
  <c r="F81" i="81"/>
  <c r="F82" i="81"/>
  <c r="F83" i="81"/>
  <c r="F84" i="81"/>
  <c r="F85" i="81"/>
  <c r="F86" i="81"/>
  <c r="F87" i="81"/>
  <c r="F88" i="81"/>
  <c r="F89" i="81"/>
  <c r="F90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52" i="81"/>
  <c r="E53" i="81"/>
  <c r="E54" i="81"/>
  <c r="E55" i="81"/>
  <c r="E56" i="81"/>
  <c r="E57" i="81"/>
  <c r="E58" i="81"/>
  <c r="E59" i="81"/>
  <c r="E60" i="81"/>
  <c r="E61" i="81"/>
  <c r="E62" i="81"/>
  <c r="E63" i="81"/>
  <c r="E64" i="81"/>
  <c r="E65" i="81"/>
  <c r="E66" i="81"/>
  <c r="E67" i="81"/>
  <c r="E68" i="81"/>
  <c r="E69" i="81"/>
  <c r="E70" i="81"/>
  <c r="E71" i="81"/>
  <c r="E72" i="81"/>
  <c r="E73" i="81"/>
  <c r="E74" i="81"/>
  <c r="E75" i="81"/>
  <c r="E76" i="81"/>
  <c r="E77" i="81"/>
  <c r="E78" i="81"/>
  <c r="E79" i="81"/>
  <c r="E80" i="81"/>
  <c r="E81" i="81"/>
  <c r="E82" i="81"/>
  <c r="E83" i="81"/>
  <c r="E84" i="81"/>
  <c r="E85" i="81"/>
  <c r="E86" i="81"/>
  <c r="E87" i="81"/>
  <c r="E88" i="81"/>
  <c r="E89" i="81"/>
  <c r="E90" i="81"/>
  <c r="D13" i="81"/>
  <c r="D14" i="81"/>
  <c r="D15" i="81"/>
  <c r="D16" i="81"/>
  <c r="D17" i="81"/>
  <c r="D18" i="81"/>
  <c r="D19" i="81"/>
  <c r="D20" i="81"/>
  <c r="D21" i="81"/>
  <c r="D22" i="81"/>
  <c r="D23" i="81"/>
  <c r="D24" i="81"/>
  <c r="D25" i="81"/>
  <c r="D26" i="81"/>
  <c r="D27" i="81"/>
  <c r="D28" i="81"/>
  <c r="D29" i="81"/>
  <c r="D30" i="81"/>
  <c r="D31" i="81"/>
  <c r="D32" i="81"/>
  <c r="D33" i="81"/>
  <c r="D34" i="81"/>
  <c r="D35" i="81"/>
  <c r="D36" i="81"/>
  <c r="D37" i="81"/>
  <c r="D38" i="81"/>
  <c r="D39" i="81"/>
  <c r="D40" i="81"/>
  <c r="D41" i="81"/>
  <c r="D42" i="81"/>
  <c r="D43" i="81"/>
  <c r="D44" i="81"/>
  <c r="D45" i="81"/>
  <c r="D46" i="81"/>
  <c r="D47" i="81"/>
  <c r="D48" i="81"/>
  <c r="D49" i="81"/>
  <c r="D50" i="81"/>
  <c r="D51" i="81"/>
  <c r="D52" i="81"/>
  <c r="D53" i="81"/>
  <c r="D54" i="81"/>
  <c r="D55" i="81"/>
  <c r="D56" i="81"/>
  <c r="D57" i="81"/>
  <c r="D58" i="81"/>
  <c r="D59" i="81"/>
  <c r="D60" i="81"/>
  <c r="D61" i="81"/>
  <c r="D62" i="81"/>
  <c r="D63" i="81"/>
  <c r="D64" i="81"/>
  <c r="D65" i="81"/>
  <c r="D66" i="81"/>
  <c r="D67" i="81"/>
  <c r="D68" i="81"/>
  <c r="D69" i="81"/>
  <c r="D70" i="81"/>
  <c r="D71" i="81"/>
  <c r="D72" i="81"/>
  <c r="D73" i="81"/>
  <c r="D74" i="81"/>
  <c r="D75" i="81"/>
  <c r="D76" i="81"/>
  <c r="D77" i="81"/>
  <c r="D78" i="81"/>
  <c r="D79" i="81"/>
  <c r="D80" i="81"/>
  <c r="D81" i="81"/>
  <c r="D82" i="81"/>
  <c r="D83" i="81"/>
  <c r="D84" i="81"/>
  <c r="D85" i="81"/>
  <c r="D86" i="81"/>
  <c r="D87" i="81"/>
  <c r="D88" i="81"/>
  <c r="D89" i="81"/>
  <c r="D90" i="81"/>
  <c r="C13" i="81"/>
  <c r="C14" i="81"/>
  <c r="C15" i="81"/>
  <c r="C16" i="81"/>
  <c r="C17" i="81"/>
  <c r="C18" i="81"/>
  <c r="C19" i="81"/>
  <c r="C20" i="81"/>
  <c r="C21" i="81"/>
  <c r="C22" i="81"/>
  <c r="C23" i="81"/>
  <c r="C24" i="81"/>
  <c r="C25" i="81"/>
  <c r="C26" i="81"/>
  <c r="C27" i="81"/>
  <c r="C28" i="81"/>
  <c r="C29" i="81"/>
  <c r="C30" i="81"/>
  <c r="C31" i="81"/>
  <c r="C32" i="81"/>
  <c r="C33" i="81"/>
  <c r="C34" i="81"/>
  <c r="C35" i="81"/>
  <c r="C36" i="81"/>
  <c r="C37" i="81"/>
  <c r="C38" i="81"/>
  <c r="C39" i="81"/>
  <c r="C40" i="81"/>
  <c r="C41" i="81"/>
  <c r="C42" i="81"/>
  <c r="C43" i="81"/>
  <c r="C44" i="81"/>
  <c r="C45" i="81"/>
  <c r="C46" i="81"/>
  <c r="C47" i="81"/>
  <c r="C48" i="81"/>
  <c r="C49" i="81"/>
  <c r="C50" i="81"/>
  <c r="C51" i="81"/>
  <c r="C52" i="81"/>
  <c r="C53" i="81"/>
  <c r="C54" i="81"/>
  <c r="C55" i="81"/>
  <c r="C56" i="81"/>
  <c r="C57" i="81"/>
  <c r="C58" i="81"/>
  <c r="C59" i="81"/>
  <c r="C60" i="81"/>
  <c r="C61" i="81"/>
  <c r="C62" i="81"/>
  <c r="C63" i="81"/>
  <c r="C64" i="81"/>
  <c r="C65" i="81"/>
  <c r="C66" i="81"/>
  <c r="C67" i="81"/>
  <c r="C68" i="81"/>
  <c r="C69" i="81"/>
  <c r="C70" i="81"/>
  <c r="C71" i="81"/>
  <c r="C72" i="81"/>
  <c r="C73" i="81"/>
  <c r="C74" i="81"/>
  <c r="C75" i="81"/>
  <c r="C76" i="81"/>
  <c r="C77" i="81"/>
  <c r="C78" i="81"/>
  <c r="C79" i="81"/>
  <c r="C80" i="81"/>
  <c r="C81" i="81"/>
  <c r="C82" i="81"/>
  <c r="C83" i="81"/>
  <c r="C84" i="81"/>
  <c r="C85" i="81"/>
  <c r="C86" i="81"/>
  <c r="C87" i="81"/>
  <c r="C88" i="81"/>
  <c r="C89" i="81"/>
  <c r="C90" i="81"/>
  <c r="B13" i="81"/>
  <c r="B14" i="81"/>
  <c r="B15" i="81"/>
  <c r="B16" i="81"/>
  <c r="B17" i="81"/>
  <c r="B18" i="81"/>
  <c r="B19" i="81"/>
  <c r="B20" i="81"/>
  <c r="B21" i="81"/>
  <c r="B22" i="81"/>
  <c r="B23" i="81"/>
  <c r="B24" i="81"/>
  <c r="B25" i="81"/>
  <c r="B26" i="81"/>
  <c r="B27" i="81"/>
  <c r="B28" i="81"/>
  <c r="B29" i="81"/>
  <c r="B30" i="81"/>
  <c r="B31" i="81"/>
  <c r="B32" i="81"/>
  <c r="B33" i="81"/>
  <c r="B34" i="81"/>
  <c r="B35" i="81"/>
  <c r="B36" i="81"/>
  <c r="B37" i="81"/>
  <c r="B38" i="81"/>
  <c r="B39" i="81"/>
  <c r="B40" i="81"/>
  <c r="B41" i="81"/>
  <c r="B42" i="81"/>
  <c r="B43" i="81"/>
  <c r="B44" i="81"/>
  <c r="B45" i="81"/>
  <c r="B46" i="81"/>
  <c r="B47" i="81"/>
  <c r="B48" i="81"/>
  <c r="B49" i="81"/>
  <c r="B50" i="81"/>
  <c r="B51" i="81"/>
  <c r="B52" i="81"/>
  <c r="B53" i="81"/>
  <c r="B54" i="81"/>
  <c r="B55" i="81"/>
  <c r="B56" i="81"/>
  <c r="B57" i="81"/>
  <c r="B58" i="81"/>
  <c r="B59" i="81"/>
  <c r="B60" i="81"/>
  <c r="B61" i="81"/>
  <c r="B62" i="81"/>
  <c r="B63" i="81"/>
  <c r="B64" i="81"/>
  <c r="B65" i="81"/>
  <c r="B66" i="81"/>
  <c r="B67" i="81"/>
  <c r="B68" i="81"/>
  <c r="B69" i="81"/>
  <c r="B70" i="81"/>
  <c r="B71" i="81"/>
  <c r="B72" i="81"/>
  <c r="B73" i="81"/>
  <c r="B74" i="81"/>
  <c r="B75" i="81"/>
  <c r="B76" i="81"/>
  <c r="B77" i="81"/>
  <c r="B78" i="81"/>
  <c r="B79" i="81"/>
  <c r="B80" i="81"/>
  <c r="B81" i="81"/>
  <c r="B82" i="81"/>
  <c r="B83" i="81"/>
  <c r="B84" i="81"/>
  <c r="B85" i="81"/>
  <c r="B86" i="81"/>
  <c r="B87" i="81"/>
  <c r="B88" i="81"/>
  <c r="B89" i="81"/>
  <c r="B90" i="81"/>
  <c r="A13" i="81"/>
  <c r="A14" i="81"/>
  <c r="A15" i="81"/>
  <c r="A16" i="81"/>
  <c r="A17" i="81"/>
  <c r="A18" i="81"/>
  <c r="A19" i="81"/>
  <c r="A20" i="81"/>
  <c r="A21" i="81"/>
  <c r="A22" i="81"/>
  <c r="A23" i="81"/>
  <c r="A24" i="81"/>
  <c r="A25" i="81"/>
  <c r="A26" i="81"/>
  <c r="A27" i="81"/>
  <c r="A28" i="81"/>
  <c r="A29" i="81"/>
  <c r="A30" i="81"/>
  <c r="A31" i="81"/>
  <c r="A32" i="81"/>
  <c r="A33" i="81"/>
  <c r="A34" i="81"/>
  <c r="A35" i="81"/>
  <c r="A36" i="81"/>
  <c r="A37" i="81"/>
  <c r="A38" i="81"/>
  <c r="A39" i="81"/>
  <c r="A40" i="81"/>
  <c r="A41" i="81"/>
  <c r="A42" i="81"/>
  <c r="A43" i="81"/>
  <c r="A44" i="81"/>
  <c r="A45" i="81"/>
  <c r="A46" i="81"/>
  <c r="A47" i="81"/>
  <c r="A48" i="81"/>
  <c r="A49" i="81"/>
  <c r="A50" i="81"/>
  <c r="A51" i="81"/>
  <c r="A52" i="81"/>
  <c r="A53" i="81"/>
  <c r="A54" i="81"/>
  <c r="A55" i="81"/>
  <c r="A56" i="81"/>
  <c r="A57" i="81"/>
  <c r="A58" i="81"/>
  <c r="A59" i="81"/>
  <c r="A60" i="81"/>
  <c r="A61" i="81"/>
  <c r="A62" i="81"/>
  <c r="A63" i="81"/>
  <c r="A64" i="81"/>
  <c r="A65" i="81"/>
  <c r="A66" i="81"/>
  <c r="A67" i="81"/>
  <c r="A68" i="81"/>
  <c r="A69" i="81"/>
  <c r="A70" i="81"/>
  <c r="A71" i="81"/>
  <c r="A72" i="81"/>
  <c r="A73" i="81"/>
  <c r="A74" i="81"/>
  <c r="A75" i="81"/>
  <c r="A76" i="81"/>
  <c r="A77" i="81"/>
  <c r="A78" i="81"/>
  <c r="A79" i="81"/>
  <c r="A80" i="81"/>
  <c r="A81" i="81"/>
  <c r="A82" i="81"/>
  <c r="A83" i="81"/>
  <c r="A84" i="81"/>
  <c r="A85" i="81"/>
  <c r="A86" i="81"/>
  <c r="A87" i="81"/>
  <c r="A88" i="81"/>
  <c r="A89" i="81"/>
  <c r="A90" i="81"/>
  <c r="N12" i="81"/>
  <c r="AL12" i="81" s="1"/>
  <c r="R12" i="81"/>
  <c r="L12" i="81"/>
  <c r="AJ12" i="81" s="1"/>
  <c r="K12" i="81"/>
  <c r="I12" i="81"/>
  <c r="H12" i="81"/>
  <c r="G12" i="81"/>
  <c r="E12" i="81"/>
  <c r="D12" i="81"/>
  <c r="C12" i="81"/>
  <c r="A12" i="81"/>
  <c r="S12" i="80" l="1"/>
  <c r="S13" i="80"/>
  <c r="S14" i="80"/>
  <c r="S15" i="80"/>
  <c r="S16" i="80"/>
  <c r="S17" i="80"/>
  <c r="S18" i="80"/>
  <c r="S19" i="80"/>
  <c r="S20" i="80"/>
  <c r="S21" i="80"/>
  <c r="S22" i="80"/>
  <c r="S23" i="80"/>
  <c r="S24" i="80"/>
  <c r="S25" i="80"/>
  <c r="S26" i="80"/>
  <c r="S27" i="80"/>
  <c r="S28" i="80"/>
  <c r="S29" i="80"/>
  <c r="S30" i="80"/>
  <c r="S31" i="80"/>
  <c r="S32" i="80"/>
  <c r="S33" i="80"/>
  <c r="S34" i="80"/>
  <c r="S35" i="80"/>
  <c r="S36" i="80"/>
  <c r="S37" i="80"/>
  <c r="S38" i="80"/>
  <c r="S39" i="80"/>
  <c r="S40" i="80"/>
  <c r="S41" i="80"/>
  <c r="S42" i="80"/>
  <c r="S43" i="80"/>
  <c r="S44" i="80"/>
  <c r="S45" i="80"/>
  <c r="S46" i="80"/>
  <c r="S47" i="80"/>
  <c r="S48" i="80"/>
  <c r="S49" i="80"/>
  <c r="S50" i="80"/>
  <c r="R12" i="80"/>
  <c r="R13" i="80"/>
  <c r="R14" i="80"/>
  <c r="R15" i="80"/>
  <c r="R16" i="80"/>
  <c r="R17" i="80"/>
  <c r="R18" i="80"/>
  <c r="R19" i="80"/>
  <c r="R20" i="80"/>
  <c r="R21" i="80"/>
  <c r="R22" i="80"/>
  <c r="R23" i="80"/>
  <c r="R24" i="80"/>
  <c r="R25" i="80"/>
  <c r="R26" i="80"/>
  <c r="R27" i="80"/>
  <c r="R28" i="80"/>
  <c r="R29" i="80"/>
  <c r="R30" i="80"/>
  <c r="R31" i="80"/>
  <c r="R32" i="80"/>
  <c r="R33" i="80"/>
  <c r="R34" i="80"/>
  <c r="R35" i="80"/>
  <c r="R36" i="80"/>
  <c r="R37" i="80"/>
  <c r="R38" i="80"/>
  <c r="R39" i="80"/>
  <c r="R40" i="80"/>
  <c r="R41" i="80"/>
  <c r="R42" i="80"/>
  <c r="R43" i="80"/>
  <c r="R44" i="80"/>
  <c r="R45" i="80"/>
  <c r="R46" i="80"/>
  <c r="R47" i="80"/>
  <c r="R48" i="80"/>
  <c r="R49" i="80"/>
  <c r="R50" i="80"/>
  <c r="Q12" i="80"/>
  <c r="Q13" i="80"/>
  <c r="Q14" i="80"/>
  <c r="Q15" i="80"/>
  <c r="Q16" i="80"/>
  <c r="Q17" i="80"/>
  <c r="Q18" i="80"/>
  <c r="Q19" i="80"/>
  <c r="Q20" i="80"/>
  <c r="Q21" i="80"/>
  <c r="Q22" i="80"/>
  <c r="Q23" i="80"/>
  <c r="Q24" i="80"/>
  <c r="Q25" i="80"/>
  <c r="Q26" i="80"/>
  <c r="Q27" i="80"/>
  <c r="Q28" i="80"/>
  <c r="Q29" i="80"/>
  <c r="Q30" i="80"/>
  <c r="Q31" i="80"/>
  <c r="Q32" i="80"/>
  <c r="Q33" i="80"/>
  <c r="Q34" i="80"/>
  <c r="Q35" i="80"/>
  <c r="Q36" i="80"/>
  <c r="Q37" i="80"/>
  <c r="Q38" i="80"/>
  <c r="Q39" i="80"/>
  <c r="Q40" i="80"/>
  <c r="Q41" i="80"/>
  <c r="Q42" i="80"/>
  <c r="Q43" i="80"/>
  <c r="Q44" i="80"/>
  <c r="Q45" i="80"/>
  <c r="Q46" i="80"/>
  <c r="Q47" i="80"/>
  <c r="Q48" i="80"/>
  <c r="Q49" i="80"/>
  <c r="Q50" i="80"/>
  <c r="P12" i="80"/>
  <c r="P13" i="80"/>
  <c r="P14" i="80"/>
  <c r="P15" i="80"/>
  <c r="P16" i="80"/>
  <c r="P17" i="80"/>
  <c r="P18" i="80"/>
  <c r="P19" i="80"/>
  <c r="P20" i="80"/>
  <c r="P21" i="80"/>
  <c r="P22" i="80"/>
  <c r="P23" i="80"/>
  <c r="P24" i="80"/>
  <c r="P25" i="80"/>
  <c r="P26" i="80"/>
  <c r="P27" i="80"/>
  <c r="P28" i="80"/>
  <c r="P29" i="80"/>
  <c r="P30" i="80"/>
  <c r="P31" i="80"/>
  <c r="P32" i="80"/>
  <c r="P33" i="80"/>
  <c r="P34" i="80"/>
  <c r="P35" i="80"/>
  <c r="P36" i="80"/>
  <c r="P37" i="80"/>
  <c r="P38" i="80"/>
  <c r="P39" i="80"/>
  <c r="P40" i="80"/>
  <c r="P41" i="80"/>
  <c r="P42" i="80"/>
  <c r="P43" i="80"/>
  <c r="P44" i="80"/>
  <c r="P45" i="80"/>
  <c r="P46" i="80"/>
  <c r="P47" i="80"/>
  <c r="P48" i="80"/>
  <c r="P49" i="80"/>
  <c r="P50" i="80"/>
  <c r="O12" i="80"/>
  <c r="O13" i="80"/>
  <c r="O14" i="80"/>
  <c r="O15" i="80"/>
  <c r="O16" i="80"/>
  <c r="O17" i="80"/>
  <c r="O18" i="80"/>
  <c r="O19" i="80"/>
  <c r="O20" i="80"/>
  <c r="O21" i="80"/>
  <c r="O22" i="80"/>
  <c r="O23" i="80"/>
  <c r="O24" i="80"/>
  <c r="O25" i="80"/>
  <c r="O26" i="80"/>
  <c r="O27" i="80"/>
  <c r="O28" i="80"/>
  <c r="O29" i="80"/>
  <c r="O30" i="80"/>
  <c r="O31" i="80"/>
  <c r="O32" i="80"/>
  <c r="O33" i="80"/>
  <c r="O34" i="80"/>
  <c r="O35" i="80"/>
  <c r="O36" i="80"/>
  <c r="O37" i="80"/>
  <c r="O38" i="80"/>
  <c r="O39" i="80"/>
  <c r="O40" i="80"/>
  <c r="O41" i="80"/>
  <c r="O42" i="80"/>
  <c r="O43" i="80"/>
  <c r="O44" i="80"/>
  <c r="O45" i="80"/>
  <c r="O46" i="80"/>
  <c r="O47" i="80"/>
  <c r="O48" i="80"/>
  <c r="O49" i="80"/>
  <c r="O50" i="80"/>
  <c r="N12" i="80"/>
  <c r="N13" i="80"/>
  <c r="N14" i="80"/>
  <c r="N15" i="80"/>
  <c r="N16" i="80"/>
  <c r="N17" i="80"/>
  <c r="N18" i="80"/>
  <c r="N19" i="80"/>
  <c r="N20" i="80"/>
  <c r="N21" i="80"/>
  <c r="N22" i="80"/>
  <c r="N23" i="80"/>
  <c r="N24" i="80"/>
  <c r="N25" i="80"/>
  <c r="N26" i="80"/>
  <c r="N27" i="80"/>
  <c r="N28" i="80"/>
  <c r="N29" i="80"/>
  <c r="N30" i="80"/>
  <c r="N31" i="80"/>
  <c r="N32" i="80"/>
  <c r="N33" i="80"/>
  <c r="N34" i="80"/>
  <c r="N35" i="80"/>
  <c r="N36" i="80"/>
  <c r="N37" i="80"/>
  <c r="N38" i="80"/>
  <c r="N39" i="80"/>
  <c r="N40" i="80"/>
  <c r="N41" i="80"/>
  <c r="N42" i="80"/>
  <c r="N43" i="80"/>
  <c r="N44" i="80"/>
  <c r="N45" i="80"/>
  <c r="N46" i="80"/>
  <c r="N47" i="80"/>
  <c r="N48" i="80"/>
  <c r="N49" i="80"/>
  <c r="N50" i="80"/>
  <c r="M12" i="80"/>
  <c r="M13" i="80"/>
  <c r="M14" i="80"/>
  <c r="M15" i="80"/>
  <c r="M16" i="80"/>
  <c r="M17" i="80"/>
  <c r="M18" i="80"/>
  <c r="M19" i="80"/>
  <c r="M20" i="80"/>
  <c r="M21" i="80"/>
  <c r="M22" i="80"/>
  <c r="M23" i="80"/>
  <c r="M24" i="80"/>
  <c r="M25" i="80"/>
  <c r="M26" i="80"/>
  <c r="M27" i="80"/>
  <c r="M28" i="80"/>
  <c r="M29" i="80"/>
  <c r="M30" i="80"/>
  <c r="M31" i="80"/>
  <c r="M32" i="80"/>
  <c r="M33" i="80"/>
  <c r="M34" i="80"/>
  <c r="M35" i="80"/>
  <c r="M36" i="80"/>
  <c r="M37" i="80"/>
  <c r="M38" i="80"/>
  <c r="M39" i="80"/>
  <c r="M40" i="80"/>
  <c r="M41" i="80"/>
  <c r="M42" i="80"/>
  <c r="M43" i="80"/>
  <c r="M44" i="80"/>
  <c r="M45" i="80"/>
  <c r="M46" i="80"/>
  <c r="M47" i="80"/>
  <c r="M48" i="80"/>
  <c r="M49" i="80"/>
  <c r="M50" i="80"/>
  <c r="L12" i="80"/>
  <c r="L13" i="80"/>
  <c r="L14" i="80"/>
  <c r="L15" i="80"/>
  <c r="L16" i="80"/>
  <c r="L17" i="80"/>
  <c r="L18" i="80"/>
  <c r="L19" i="80"/>
  <c r="L20" i="80"/>
  <c r="L21" i="80"/>
  <c r="L22" i="80"/>
  <c r="L23" i="80"/>
  <c r="L24" i="80"/>
  <c r="L25" i="80"/>
  <c r="L26" i="80"/>
  <c r="L27" i="80"/>
  <c r="L28" i="80"/>
  <c r="L29" i="80"/>
  <c r="L30" i="80"/>
  <c r="L31" i="80"/>
  <c r="L32" i="80"/>
  <c r="L33" i="80"/>
  <c r="L34" i="80"/>
  <c r="L35" i="80"/>
  <c r="L36" i="80"/>
  <c r="L37" i="80"/>
  <c r="L38" i="80"/>
  <c r="L39" i="80"/>
  <c r="L40" i="80"/>
  <c r="L41" i="80"/>
  <c r="L42" i="80"/>
  <c r="L43" i="80"/>
  <c r="L44" i="80"/>
  <c r="L45" i="80"/>
  <c r="L46" i="80"/>
  <c r="L47" i="80"/>
  <c r="L48" i="80"/>
  <c r="L49" i="80"/>
  <c r="L50" i="80"/>
  <c r="K12" i="80"/>
  <c r="K13" i="80"/>
  <c r="K14" i="80"/>
  <c r="K15" i="80"/>
  <c r="K16" i="80"/>
  <c r="K17" i="80"/>
  <c r="K18" i="80"/>
  <c r="K19" i="80"/>
  <c r="K20" i="80"/>
  <c r="K21" i="80"/>
  <c r="K22" i="80"/>
  <c r="K23" i="80"/>
  <c r="K24" i="80"/>
  <c r="K25" i="80"/>
  <c r="K26" i="80"/>
  <c r="K27" i="80"/>
  <c r="K28" i="80"/>
  <c r="K29" i="80"/>
  <c r="K30" i="80"/>
  <c r="K31" i="80"/>
  <c r="K32" i="80"/>
  <c r="K33" i="80"/>
  <c r="K34" i="80"/>
  <c r="K35" i="80"/>
  <c r="K36" i="80"/>
  <c r="K37" i="80"/>
  <c r="K38" i="80"/>
  <c r="K39" i="80"/>
  <c r="K40" i="80"/>
  <c r="K41" i="80"/>
  <c r="K42" i="80"/>
  <c r="K43" i="80"/>
  <c r="K44" i="80"/>
  <c r="K45" i="80"/>
  <c r="K46" i="80"/>
  <c r="K47" i="80"/>
  <c r="K48" i="80"/>
  <c r="K49" i="80"/>
  <c r="K50" i="80"/>
  <c r="J12" i="80"/>
  <c r="J13" i="80"/>
  <c r="J14" i="80"/>
  <c r="J15" i="80"/>
  <c r="J16" i="80"/>
  <c r="J17" i="80"/>
  <c r="J18" i="80"/>
  <c r="J19" i="80"/>
  <c r="J20" i="80"/>
  <c r="J21" i="80"/>
  <c r="J22" i="80"/>
  <c r="J23" i="80"/>
  <c r="J24" i="80"/>
  <c r="J25" i="80"/>
  <c r="J26" i="80"/>
  <c r="J27" i="80"/>
  <c r="J28" i="80"/>
  <c r="J29" i="80"/>
  <c r="J30" i="80"/>
  <c r="J31" i="80"/>
  <c r="J32" i="80"/>
  <c r="J33" i="80"/>
  <c r="J34" i="80"/>
  <c r="J35" i="80"/>
  <c r="J36" i="80"/>
  <c r="J37" i="80"/>
  <c r="J38" i="80"/>
  <c r="J39" i="80"/>
  <c r="J40" i="80"/>
  <c r="J41" i="80"/>
  <c r="J42" i="80"/>
  <c r="J43" i="80"/>
  <c r="J44" i="80"/>
  <c r="J45" i="80"/>
  <c r="J46" i="80"/>
  <c r="J47" i="80"/>
  <c r="J48" i="80"/>
  <c r="J49" i="80"/>
  <c r="J50" i="80"/>
  <c r="I12" i="80"/>
  <c r="I13" i="80"/>
  <c r="I14" i="80"/>
  <c r="I15" i="80"/>
  <c r="I16" i="80"/>
  <c r="I17" i="80"/>
  <c r="I18" i="80"/>
  <c r="I19" i="80"/>
  <c r="I20" i="80"/>
  <c r="I21" i="80"/>
  <c r="I22" i="80"/>
  <c r="I23" i="80"/>
  <c r="I24" i="80"/>
  <c r="I25" i="80"/>
  <c r="I26" i="80"/>
  <c r="I27" i="80"/>
  <c r="I28" i="80"/>
  <c r="I29" i="80"/>
  <c r="I30" i="80"/>
  <c r="I31" i="80"/>
  <c r="I32" i="80"/>
  <c r="I33" i="80"/>
  <c r="I34" i="80"/>
  <c r="I35" i="80"/>
  <c r="I36" i="80"/>
  <c r="I37" i="80"/>
  <c r="I38" i="80"/>
  <c r="I39" i="80"/>
  <c r="I40" i="80"/>
  <c r="I41" i="80"/>
  <c r="I42" i="80"/>
  <c r="I43" i="80"/>
  <c r="I44" i="80"/>
  <c r="I45" i="80"/>
  <c r="I46" i="80"/>
  <c r="I47" i="80"/>
  <c r="I48" i="80"/>
  <c r="I49" i="80"/>
  <c r="I50" i="80"/>
  <c r="H12" i="80"/>
  <c r="H13" i="80"/>
  <c r="H14" i="80"/>
  <c r="H15" i="80"/>
  <c r="H16" i="80"/>
  <c r="H17" i="80"/>
  <c r="H18" i="80"/>
  <c r="H19" i="80"/>
  <c r="H20" i="80"/>
  <c r="H21" i="80"/>
  <c r="H22" i="80"/>
  <c r="H23" i="80"/>
  <c r="H24" i="80"/>
  <c r="H25" i="80"/>
  <c r="H26" i="80"/>
  <c r="H27" i="80"/>
  <c r="H28" i="80"/>
  <c r="H29" i="80"/>
  <c r="H30" i="80"/>
  <c r="H31" i="80"/>
  <c r="H32" i="80"/>
  <c r="H33" i="80"/>
  <c r="H34" i="80"/>
  <c r="H35" i="80"/>
  <c r="H36" i="80"/>
  <c r="H37" i="80"/>
  <c r="H38" i="80"/>
  <c r="H39" i="80"/>
  <c r="H40" i="80"/>
  <c r="H41" i="80"/>
  <c r="H42" i="80"/>
  <c r="H43" i="80"/>
  <c r="H44" i="80"/>
  <c r="H45" i="80"/>
  <c r="H46" i="80"/>
  <c r="H47" i="80"/>
  <c r="H48" i="80"/>
  <c r="H49" i="80"/>
  <c r="H50" i="80"/>
  <c r="G12" i="80"/>
  <c r="G13" i="80"/>
  <c r="G14" i="80"/>
  <c r="G15" i="80"/>
  <c r="G16" i="80"/>
  <c r="G17" i="80"/>
  <c r="G18" i="80"/>
  <c r="G19" i="80"/>
  <c r="G20" i="80"/>
  <c r="G21" i="80"/>
  <c r="G22" i="80"/>
  <c r="G23" i="80"/>
  <c r="G24" i="80"/>
  <c r="G25" i="80"/>
  <c r="G26" i="80"/>
  <c r="G27" i="80"/>
  <c r="G28" i="80"/>
  <c r="G29" i="80"/>
  <c r="G30" i="80"/>
  <c r="G31" i="80"/>
  <c r="G32" i="80"/>
  <c r="G33" i="80"/>
  <c r="G34" i="80"/>
  <c r="G35" i="80"/>
  <c r="G36" i="80"/>
  <c r="G37" i="80"/>
  <c r="G38" i="80"/>
  <c r="G39" i="80"/>
  <c r="G40" i="80"/>
  <c r="G41" i="80"/>
  <c r="G42" i="80"/>
  <c r="G43" i="80"/>
  <c r="G44" i="80"/>
  <c r="G45" i="80"/>
  <c r="G46" i="80"/>
  <c r="G47" i="80"/>
  <c r="G48" i="80"/>
  <c r="G49" i="80"/>
  <c r="G50" i="80"/>
  <c r="F12" i="80"/>
  <c r="F13" i="80"/>
  <c r="F14" i="80"/>
  <c r="F15" i="80"/>
  <c r="F16" i="80"/>
  <c r="F17" i="80"/>
  <c r="F18" i="80"/>
  <c r="F19" i="80"/>
  <c r="F20" i="80"/>
  <c r="F21" i="80"/>
  <c r="F22" i="80"/>
  <c r="F23" i="80"/>
  <c r="F24" i="80"/>
  <c r="F25" i="80"/>
  <c r="F26" i="80"/>
  <c r="F27" i="80"/>
  <c r="F28" i="80"/>
  <c r="F29" i="80"/>
  <c r="F30" i="80"/>
  <c r="F31" i="80"/>
  <c r="F32" i="80"/>
  <c r="F33" i="80"/>
  <c r="F34" i="80"/>
  <c r="F35" i="80"/>
  <c r="F36" i="80"/>
  <c r="F37" i="80"/>
  <c r="F38" i="80"/>
  <c r="F39" i="80"/>
  <c r="F40" i="80"/>
  <c r="F41" i="80"/>
  <c r="F42" i="80"/>
  <c r="F43" i="80"/>
  <c r="F44" i="80"/>
  <c r="F45" i="80"/>
  <c r="F46" i="80"/>
  <c r="F47" i="80"/>
  <c r="F48" i="80"/>
  <c r="F49" i="80"/>
  <c r="F50" i="80"/>
  <c r="E12" i="80"/>
  <c r="E13" i="80"/>
  <c r="E14" i="80"/>
  <c r="E15" i="80"/>
  <c r="E16" i="80"/>
  <c r="E17" i="80"/>
  <c r="E18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3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D12" i="80"/>
  <c r="D13" i="80"/>
  <c r="D14" i="80"/>
  <c r="D15" i="80"/>
  <c r="D16" i="80"/>
  <c r="D17" i="80"/>
  <c r="D18" i="80"/>
  <c r="D19" i="80"/>
  <c r="D20" i="80"/>
  <c r="D21" i="80"/>
  <c r="D22" i="80"/>
  <c r="D23" i="80"/>
  <c r="D24" i="80"/>
  <c r="D25" i="80"/>
  <c r="D26" i="80"/>
  <c r="D27" i="80"/>
  <c r="D28" i="80"/>
  <c r="D29" i="80"/>
  <c r="D30" i="80"/>
  <c r="D31" i="80"/>
  <c r="D32" i="80"/>
  <c r="D33" i="80"/>
  <c r="D34" i="80"/>
  <c r="D35" i="80"/>
  <c r="D36" i="80"/>
  <c r="D37" i="80"/>
  <c r="D38" i="80"/>
  <c r="D39" i="80"/>
  <c r="D40" i="80"/>
  <c r="D41" i="80"/>
  <c r="D42" i="80"/>
  <c r="D43" i="80"/>
  <c r="D44" i="80"/>
  <c r="D45" i="80"/>
  <c r="D46" i="80"/>
  <c r="D47" i="80"/>
  <c r="D48" i="80"/>
  <c r="D49" i="80"/>
  <c r="D50" i="80"/>
  <c r="K11" i="80"/>
  <c r="M11" i="80"/>
  <c r="N11" i="80"/>
  <c r="O11" i="80"/>
  <c r="P11" i="80"/>
  <c r="Q11" i="80"/>
  <c r="R11" i="80"/>
  <c r="S11" i="80"/>
  <c r="D11" i="80"/>
  <c r="E11" i="80"/>
  <c r="F11" i="80"/>
  <c r="G11" i="80"/>
  <c r="H11" i="80"/>
  <c r="J11" i="80"/>
  <c r="C12" i="80"/>
  <c r="C13" i="80"/>
  <c r="C14" i="80"/>
  <c r="C15" i="80"/>
  <c r="C16" i="80"/>
  <c r="C17" i="80"/>
  <c r="C18" i="80"/>
  <c r="C19" i="80"/>
  <c r="C20" i="80"/>
  <c r="C21" i="80"/>
  <c r="C22" i="80"/>
  <c r="C23" i="80"/>
  <c r="C24" i="80"/>
  <c r="C25" i="80"/>
  <c r="C26" i="80"/>
  <c r="C27" i="80"/>
  <c r="C28" i="80"/>
  <c r="C29" i="80"/>
  <c r="C30" i="80"/>
  <c r="C31" i="80"/>
  <c r="C32" i="80"/>
  <c r="C33" i="80"/>
  <c r="C34" i="80"/>
  <c r="C35" i="80"/>
  <c r="C36" i="80"/>
  <c r="C37" i="80"/>
  <c r="C38" i="80"/>
  <c r="C39" i="80"/>
  <c r="C40" i="80"/>
  <c r="C41" i="80"/>
  <c r="C42" i="80"/>
  <c r="C43" i="80"/>
  <c r="C44" i="80"/>
  <c r="C45" i="80"/>
  <c r="C46" i="80"/>
  <c r="C47" i="80"/>
  <c r="C48" i="80"/>
  <c r="C49" i="80"/>
  <c r="C50" i="80"/>
  <c r="B12" i="80"/>
  <c r="B13" i="80"/>
  <c r="B14" i="80"/>
  <c r="B15" i="80"/>
  <c r="B16" i="80"/>
  <c r="B17" i="80"/>
  <c r="B18" i="80"/>
  <c r="B19" i="80"/>
  <c r="B20" i="80"/>
  <c r="B21" i="80"/>
  <c r="B22" i="80"/>
  <c r="B23" i="80"/>
  <c r="B24" i="80"/>
  <c r="B25" i="80"/>
  <c r="B26" i="80"/>
  <c r="B27" i="80"/>
  <c r="B28" i="80"/>
  <c r="B29" i="80"/>
  <c r="B30" i="80"/>
  <c r="B31" i="80"/>
  <c r="B32" i="80"/>
  <c r="B33" i="80"/>
  <c r="B34" i="80"/>
  <c r="B35" i="80"/>
  <c r="B36" i="80"/>
  <c r="B37" i="80"/>
  <c r="B38" i="80"/>
  <c r="B39" i="80"/>
  <c r="B40" i="80"/>
  <c r="B41" i="80"/>
  <c r="B42" i="80"/>
  <c r="B43" i="80"/>
  <c r="B44" i="80"/>
  <c r="B45" i="80"/>
  <c r="B46" i="80"/>
  <c r="B47" i="80"/>
  <c r="B48" i="80"/>
  <c r="B49" i="80"/>
  <c r="B50" i="80"/>
  <c r="B11" i="80"/>
  <c r="S12" i="81" l="1"/>
  <c r="Y12" i="81"/>
  <c r="AC12" i="81"/>
  <c r="D7" i="81"/>
  <c r="D7" i="82"/>
  <c r="D6" i="82"/>
  <c r="D5" i="82"/>
  <c r="AO90" i="81"/>
  <c r="AF90" i="81"/>
  <c r="AC90" i="81"/>
  <c r="AB90" i="81"/>
  <c r="Y90" i="81"/>
  <c r="X90" i="81"/>
  <c r="W90" i="81"/>
  <c r="T90" i="81"/>
  <c r="S90" i="81"/>
  <c r="AO89" i="81"/>
  <c r="AF89" i="81"/>
  <c r="AC89" i="81"/>
  <c r="AB89" i="81"/>
  <c r="Y89" i="81"/>
  <c r="X89" i="81"/>
  <c r="W89" i="81"/>
  <c r="T89" i="81"/>
  <c r="S89" i="81"/>
  <c r="AO88" i="81"/>
  <c r="AF88" i="81"/>
  <c r="AC88" i="81"/>
  <c r="AB88" i="81"/>
  <c r="Y88" i="81"/>
  <c r="X88" i="81"/>
  <c r="W88" i="81"/>
  <c r="T88" i="81"/>
  <c r="S88" i="81"/>
  <c r="AO87" i="81"/>
  <c r="AF87" i="81"/>
  <c r="AC87" i="81"/>
  <c r="AB87" i="81"/>
  <c r="Y87" i="81"/>
  <c r="X87" i="81"/>
  <c r="W87" i="81"/>
  <c r="T87" i="81"/>
  <c r="S87" i="81"/>
  <c r="AO86" i="81"/>
  <c r="AF86" i="81"/>
  <c r="AC86" i="81"/>
  <c r="AB86" i="81"/>
  <c r="Y86" i="81"/>
  <c r="X86" i="81"/>
  <c r="W86" i="81"/>
  <c r="T86" i="81"/>
  <c r="S86" i="81"/>
  <c r="AO85" i="81"/>
  <c r="AF85" i="81"/>
  <c r="AC85" i="81"/>
  <c r="AB85" i="81"/>
  <c r="Y85" i="81"/>
  <c r="X85" i="81"/>
  <c r="W85" i="81"/>
  <c r="T85" i="81"/>
  <c r="S85" i="81"/>
  <c r="AO84" i="81"/>
  <c r="AF84" i="81"/>
  <c r="AC84" i="81"/>
  <c r="AB84" i="81"/>
  <c r="Y84" i="81"/>
  <c r="X84" i="81"/>
  <c r="W84" i="81"/>
  <c r="T84" i="81"/>
  <c r="S84" i="81"/>
  <c r="AO83" i="81"/>
  <c r="AF83" i="81"/>
  <c r="AC83" i="81"/>
  <c r="AB83" i="81"/>
  <c r="Y83" i="81"/>
  <c r="X83" i="81"/>
  <c r="W83" i="81"/>
  <c r="T83" i="81"/>
  <c r="S83" i="81"/>
  <c r="AO82" i="81"/>
  <c r="AF82" i="81"/>
  <c r="AC82" i="81"/>
  <c r="AB82" i="81"/>
  <c r="Y82" i="81"/>
  <c r="X82" i="81"/>
  <c r="W82" i="81"/>
  <c r="T82" i="81"/>
  <c r="S82" i="81"/>
  <c r="AO81" i="81"/>
  <c r="AF81" i="81"/>
  <c r="AC81" i="81"/>
  <c r="AB81" i="81"/>
  <c r="Y81" i="81"/>
  <c r="X81" i="81"/>
  <c r="W81" i="81"/>
  <c r="T81" i="81"/>
  <c r="S81" i="81"/>
  <c r="AO80" i="81"/>
  <c r="AF80" i="81"/>
  <c r="AC80" i="81"/>
  <c r="AB80" i="81"/>
  <c r="Y80" i="81"/>
  <c r="X80" i="81"/>
  <c r="W80" i="81"/>
  <c r="T80" i="81"/>
  <c r="S80" i="81"/>
  <c r="AO79" i="81"/>
  <c r="AF79" i="81"/>
  <c r="AC79" i="81"/>
  <c r="AB79" i="81"/>
  <c r="Y79" i="81"/>
  <c r="X79" i="81"/>
  <c r="W79" i="81"/>
  <c r="T79" i="81"/>
  <c r="S79" i="81"/>
  <c r="AO78" i="81"/>
  <c r="AF78" i="81"/>
  <c r="AC78" i="81"/>
  <c r="AB78" i="81"/>
  <c r="Y78" i="81"/>
  <c r="X78" i="81"/>
  <c r="W78" i="81"/>
  <c r="T78" i="81"/>
  <c r="S78" i="81"/>
  <c r="AO77" i="81"/>
  <c r="AF77" i="81"/>
  <c r="AC77" i="81"/>
  <c r="AB77" i="81"/>
  <c r="Y77" i="81"/>
  <c r="X77" i="81"/>
  <c r="W77" i="81"/>
  <c r="T77" i="81"/>
  <c r="S77" i="81"/>
  <c r="AO76" i="81"/>
  <c r="AF76" i="81"/>
  <c r="AC76" i="81"/>
  <c r="AB76" i="81"/>
  <c r="Y76" i="81"/>
  <c r="X76" i="81"/>
  <c r="W76" i="81"/>
  <c r="T76" i="81"/>
  <c r="S76" i="81"/>
  <c r="AO75" i="81"/>
  <c r="AF75" i="81"/>
  <c r="AC75" i="81"/>
  <c r="AB75" i="81"/>
  <c r="Y75" i="81"/>
  <c r="X75" i="81"/>
  <c r="W75" i="81"/>
  <c r="T75" i="81"/>
  <c r="S75" i="81"/>
  <c r="AO74" i="81"/>
  <c r="AF74" i="81"/>
  <c r="AC74" i="81"/>
  <c r="AB74" i="81"/>
  <c r="Y74" i="81"/>
  <c r="X74" i="81"/>
  <c r="W74" i="81"/>
  <c r="T74" i="81"/>
  <c r="S74" i="81"/>
  <c r="AO73" i="81"/>
  <c r="AF73" i="81"/>
  <c r="AC73" i="81"/>
  <c r="AB73" i="81"/>
  <c r="Y73" i="81"/>
  <c r="X73" i="81"/>
  <c r="W73" i="81"/>
  <c r="T73" i="81"/>
  <c r="S73" i="81"/>
  <c r="AO72" i="81"/>
  <c r="AF72" i="81"/>
  <c r="AC72" i="81"/>
  <c r="AB72" i="81"/>
  <c r="Y72" i="81"/>
  <c r="X72" i="81"/>
  <c r="W72" i="81"/>
  <c r="T72" i="81"/>
  <c r="S72" i="81"/>
  <c r="AO71" i="81"/>
  <c r="AF71" i="81"/>
  <c r="AC71" i="81"/>
  <c r="AB71" i="81"/>
  <c r="Y71" i="81"/>
  <c r="X71" i="81"/>
  <c r="W71" i="81"/>
  <c r="T71" i="81"/>
  <c r="S71" i="81"/>
  <c r="AO70" i="81"/>
  <c r="AF70" i="81"/>
  <c r="AC70" i="81"/>
  <c r="AB70" i="81"/>
  <c r="Y70" i="81"/>
  <c r="X70" i="81"/>
  <c r="W70" i="81"/>
  <c r="T70" i="81"/>
  <c r="S70" i="81"/>
  <c r="AO69" i="81"/>
  <c r="AF69" i="81"/>
  <c r="AC69" i="81"/>
  <c r="AB69" i="81"/>
  <c r="Y69" i="81"/>
  <c r="X69" i="81"/>
  <c r="W69" i="81"/>
  <c r="T69" i="81"/>
  <c r="S69" i="81"/>
  <c r="AO68" i="81"/>
  <c r="AF68" i="81"/>
  <c r="AC68" i="81"/>
  <c r="AB68" i="81"/>
  <c r="Y68" i="81"/>
  <c r="X68" i="81"/>
  <c r="W68" i="81"/>
  <c r="T68" i="81"/>
  <c r="S68" i="81"/>
  <c r="AO67" i="81"/>
  <c r="AF67" i="81"/>
  <c r="AC67" i="81"/>
  <c r="AB67" i="81"/>
  <c r="Y67" i="81"/>
  <c r="X67" i="81"/>
  <c r="W67" i="81"/>
  <c r="T67" i="81"/>
  <c r="S67" i="81"/>
  <c r="AO66" i="81"/>
  <c r="AF66" i="81"/>
  <c r="AC66" i="81"/>
  <c r="AB66" i="81"/>
  <c r="Y66" i="81"/>
  <c r="X66" i="81"/>
  <c r="W66" i="81"/>
  <c r="T66" i="81"/>
  <c r="S66" i="81"/>
  <c r="AO65" i="81"/>
  <c r="AF65" i="81"/>
  <c r="AC65" i="81"/>
  <c r="AB65" i="81"/>
  <c r="Y65" i="81"/>
  <c r="X65" i="81"/>
  <c r="W65" i="81"/>
  <c r="T65" i="81"/>
  <c r="S65" i="81"/>
  <c r="AO64" i="81"/>
  <c r="AF64" i="81"/>
  <c r="AC64" i="81"/>
  <c r="AB64" i="81"/>
  <c r="Y64" i="81"/>
  <c r="X64" i="81"/>
  <c r="W64" i="81"/>
  <c r="T64" i="81"/>
  <c r="S64" i="81"/>
  <c r="AO63" i="81"/>
  <c r="AF63" i="81"/>
  <c r="AC63" i="81"/>
  <c r="AB63" i="81"/>
  <c r="Y63" i="81"/>
  <c r="X63" i="81"/>
  <c r="W63" i="81"/>
  <c r="T63" i="81"/>
  <c r="S63" i="81"/>
  <c r="AO62" i="81"/>
  <c r="AF62" i="81"/>
  <c r="AC62" i="81"/>
  <c r="AB62" i="81"/>
  <c r="Y62" i="81"/>
  <c r="X62" i="81"/>
  <c r="W62" i="81"/>
  <c r="T62" i="81"/>
  <c r="S62" i="81"/>
  <c r="AO61" i="81"/>
  <c r="AF61" i="81"/>
  <c r="AC61" i="81"/>
  <c r="AB61" i="81"/>
  <c r="Y61" i="81"/>
  <c r="X61" i="81"/>
  <c r="W61" i="81"/>
  <c r="T61" i="81"/>
  <c r="S61" i="81"/>
  <c r="AO60" i="81"/>
  <c r="AF60" i="81"/>
  <c r="AC60" i="81"/>
  <c r="AB60" i="81"/>
  <c r="Y60" i="81"/>
  <c r="X60" i="81"/>
  <c r="W60" i="81"/>
  <c r="T60" i="81"/>
  <c r="S60" i="81"/>
  <c r="AO59" i="81"/>
  <c r="AF59" i="81"/>
  <c r="AC59" i="81"/>
  <c r="AB59" i="81"/>
  <c r="Y59" i="81"/>
  <c r="X59" i="81"/>
  <c r="W59" i="81"/>
  <c r="T59" i="81"/>
  <c r="S59" i="81"/>
  <c r="AO58" i="81"/>
  <c r="AF58" i="81"/>
  <c r="AC58" i="81"/>
  <c r="AB58" i="81"/>
  <c r="Y58" i="81"/>
  <c r="X58" i="81"/>
  <c r="W58" i="81"/>
  <c r="T58" i="81"/>
  <c r="S58" i="81"/>
  <c r="AO57" i="81"/>
  <c r="AF57" i="81"/>
  <c r="AC57" i="81"/>
  <c r="AB57" i="81"/>
  <c r="Y57" i="81"/>
  <c r="X57" i="81"/>
  <c r="W57" i="81"/>
  <c r="T57" i="81"/>
  <c r="S57" i="81"/>
  <c r="AO56" i="81"/>
  <c r="AF56" i="81"/>
  <c r="AC56" i="81"/>
  <c r="AB56" i="81"/>
  <c r="Y56" i="81"/>
  <c r="X56" i="81"/>
  <c r="W56" i="81"/>
  <c r="T56" i="81"/>
  <c r="S56" i="81"/>
  <c r="AO55" i="81"/>
  <c r="AF55" i="81"/>
  <c r="AC55" i="81"/>
  <c r="AB55" i="81"/>
  <c r="Y55" i="81"/>
  <c r="X55" i="81"/>
  <c r="W55" i="81"/>
  <c r="T55" i="81"/>
  <c r="S55" i="81"/>
  <c r="AO54" i="81"/>
  <c r="AF54" i="81"/>
  <c r="AC54" i="81"/>
  <c r="AB54" i="81"/>
  <c r="Y54" i="81"/>
  <c r="X54" i="81"/>
  <c r="W54" i="81"/>
  <c r="T54" i="81"/>
  <c r="S54" i="81"/>
  <c r="AO53" i="81"/>
  <c r="AF53" i="81"/>
  <c r="AC53" i="81"/>
  <c r="AB53" i="81"/>
  <c r="Y53" i="81"/>
  <c r="X53" i="81"/>
  <c r="W53" i="81"/>
  <c r="T53" i="81"/>
  <c r="S53" i="81"/>
  <c r="AO52" i="81"/>
  <c r="AF52" i="81"/>
  <c r="AC52" i="81"/>
  <c r="AB52" i="81"/>
  <c r="Y52" i="81"/>
  <c r="X52" i="81"/>
  <c r="W52" i="81"/>
  <c r="T52" i="81"/>
  <c r="S52" i="81"/>
  <c r="AO51" i="81"/>
  <c r="AF51" i="81"/>
  <c r="AC51" i="81"/>
  <c r="AB51" i="81"/>
  <c r="Y51" i="81"/>
  <c r="X51" i="81"/>
  <c r="W51" i="81"/>
  <c r="T51" i="81"/>
  <c r="S51" i="81"/>
  <c r="AO50" i="81"/>
  <c r="AF50" i="81"/>
  <c r="AC50" i="81"/>
  <c r="AB50" i="81"/>
  <c r="Y50" i="81"/>
  <c r="X50" i="81"/>
  <c r="W50" i="81"/>
  <c r="T50" i="81"/>
  <c r="S50" i="81"/>
  <c r="AO49" i="81"/>
  <c r="AF49" i="81"/>
  <c r="AC49" i="81"/>
  <c r="AB49" i="81"/>
  <c r="Y49" i="81"/>
  <c r="X49" i="81"/>
  <c r="W49" i="81"/>
  <c r="T49" i="81"/>
  <c r="S49" i="81"/>
  <c r="AO48" i="81"/>
  <c r="AF48" i="81"/>
  <c r="AC48" i="81"/>
  <c r="AB48" i="81"/>
  <c r="Y48" i="81"/>
  <c r="X48" i="81"/>
  <c r="W48" i="81"/>
  <c r="T48" i="81"/>
  <c r="S48" i="81"/>
  <c r="AO47" i="81"/>
  <c r="AF47" i="81"/>
  <c r="AC47" i="81"/>
  <c r="AB47" i="81"/>
  <c r="Y47" i="81"/>
  <c r="X47" i="81"/>
  <c r="W47" i="81"/>
  <c r="T47" i="81"/>
  <c r="S47" i="81"/>
  <c r="AO46" i="81"/>
  <c r="AF46" i="81"/>
  <c r="AC46" i="81"/>
  <c r="AB46" i="81"/>
  <c r="Y46" i="81"/>
  <c r="X46" i="81"/>
  <c r="W46" i="81"/>
  <c r="T46" i="81"/>
  <c r="S46" i="81"/>
  <c r="AO45" i="81"/>
  <c r="AF45" i="81"/>
  <c r="AC45" i="81"/>
  <c r="AB45" i="81"/>
  <c r="Y45" i="81"/>
  <c r="X45" i="81"/>
  <c r="W45" i="81"/>
  <c r="T45" i="81"/>
  <c r="S45" i="81"/>
  <c r="AO44" i="81"/>
  <c r="AF44" i="81"/>
  <c r="AC44" i="81"/>
  <c r="AB44" i="81"/>
  <c r="Y44" i="81"/>
  <c r="X44" i="81"/>
  <c r="W44" i="81"/>
  <c r="T44" i="81"/>
  <c r="S44" i="81"/>
  <c r="AO43" i="81"/>
  <c r="AF43" i="81"/>
  <c r="AC43" i="81"/>
  <c r="AB43" i="81"/>
  <c r="Y43" i="81"/>
  <c r="X43" i="81"/>
  <c r="W43" i="81"/>
  <c r="T43" i="81"/>
  <c r="S43" i="81"/>
  <c r="AO42" i="81"/>
  <c r="AF42" i="81"/>
  <c r="AC42" i="81"/>
  <c r="AB42" i="81"/>
  <c r="Y42" i="81"/>
  <c r="X42" i="81"/>
  <c r="W42" i="81"/>
  <c r="T42" i="81"/>
  <c r="S42" i="81"/>
  <c r="AO41" i="81"/>
  <c r="AF41" i="81"/>
  <c r="AC41" i="81"/>
  <c r="AB41" i="81"/>
  <c r="Y41" i="81"/>
  <c r="X41" i="81"/>
  <c r="W41" i="81"/>
  <c r="T41" i="81"/>
  <c r="S41" i="81"/>
  <c r="AO40" i="81"/>
  <c r="AF40" i="81"/>
  <c r="AC40" i="81"/>
  <c r="AB40" i="81"/>
  <c r="Y40" i="81"/>
  <c r="X40" i="81"/>
  <c r="W40" i="81"/>
  <c r="T40" i="81"/>
  <c r="S40" i="81"/>
  <c r="AO39" i="81"/>
  <c r="AF39" i="81"/>
  <c r="AC39" i="81"/>
  <c r="AB39" i="81"/>
  <c r="Y39" i="81"/>
  <c r="X39" i="81"/>
  <c r="W39" i="81"/>
  <c r="T39" i="81"/>
  <c r="S39" i="81"/>
  <c r="AO38" i="81"/>
  <c r="AF38" i="81"/>
  <c r="AC38" i="81"/>
  <c r="AB38" i="81"/>
  <c r="Y38" i="81"/>
  <c r="X38" i="81"/>
  <c r="W38" i="81"/>
  <c r="T38" i="81"/>
  <c r="S38" i="81"/>
  <c r="AO37" i="81"/>
  <c r="AF37" i="81"/>
  <c r="AC37" i="81"/>
  <c r="AB37" i="81"/>
  <c r="Y37" i="81"/>
  <c r="X37" i="81"/>
  <c r="W37" i="81"/>
  <c r="T37" i="81"/>
  <c r="S37" i="81"/>
  <c r="AO36" i="81"/>
  <c r="AF36" i="81"/>
  <c r="AC36" i="81"/>
  <c r="AB36" i="81"/>
  <c r="Y36" i="81"/>
  <c r="X36" i="81"/>
  <c r="W36" i="81"/>
  <c r="T36" i="81"/>
  <c r="S36" i="81"/>
  <c r="AO35" i="81"/>
  <c r="AF35" i="81"/>
  <c r="AC35" i="81"/>
  <c r="AB35" i="81"/>
  <c r="Y35" i="81"/>
  <c r="X35" i="81"/>
  <c r="W35" i="81"/>
  <c r="T35" i="81"/>
  <c r="S35" i="81"/>
  <c r="AO34" i="81"/>
  <c r="AF34" i="81"/>
  <c r="AC34" i="81"/>
  <c r="AB34" i="81"/>
  <c r="Y34" i="81"/>
  <c r="X34" i="81"/>
  <c r="W34" i="81"/>
  <c r="T34" i="81"/>
  <c r="S34" i="81"/>
  <c r="AO33" i="81"/>
  <c r="AF33" i="81"/>
  <c r="AC33" i="81"/>
  <c r="AB33" i="81"/>
  <c r="Y33" i="81"/>
  <c r="X33" i="81"/>
  <c r="W33" i="81"/>
  <c r="T33" i="81"/>
  <c r="S33" i="81"/>
  <c r="AO32" i="81"/>
  <c r="AF32" i="81"/>
  <c r="AC32" i="81"/>
  <c r="AB32" i="81"/>
  <c r="Y32" i="81"/>
  <c r="X32" i="81"/>
  <c r="W32" i="81"/>
  <c r="T32" i="81"/>
  <c r="S32" i="81"/>
  <c r="AO31" i="81"/>
  <c r="AF31" i="81"/>
  <c r="AC31" i="81"/>
  <c r="AB31" i="81"/>
  <c r="Y31" i="81"/>
  <c r="X31" i="81"/>
  <c r="W31" i="81"/>
  <c r="T31" i="81"/>
  <c r="S31" i="81"/>
  <c r="AO30" i="81"/>
  <c r="AF30" i="81"/>
  <c r="AC30" i="81"/>
  <c r="AB30" i="81"/>
  <c r="Y30" i="81"/>
  <c r="X30" i="81"/>
  <c r="W30" i="81"/>
  <c r="T30" i="81"/>
  <c r="S30" i="81"/>
  <c r="AO29" i="81"/>
  <c r="AF29" i="81"/>
  <c r="AC29" i="81"/>
  <c r="AB29" i="81"/>
  <c r="Y29" i="81"/>
  <c r="X29" i="81"/>
  <c r="W29" i="81"/>
  <c r="T29" i="81"/>
  <c r="S29" i="81"/>
  <c r="AO28" i="81"/>
  <c r="AF28" i="81"/>
  <c r="AC28" i="81"/>
  <c r="AB28" i="81"/>
  <c r="Y28" i="81"/>
  <c r="X28" i="81"/>
  <c r="W28" i="81"/>
  <c r="T28" i="81"/>
  <c r="S28" i="81"/>
  <c r="AO27" i="81"/>
  <c r="AF27" i="81"/>
  <c r="AC27" i="81"/>
  <c r="AB27" i="81"/>
  <c r="Y27" i="81"/>
  <c r="X27" i="81"/>
  <c r="W27" i="81"/>
  <c r="T27" i="81"/>
  <c r="S27" i="81"/>
  <c r="AO26" i="81"/>
  <c r="AF26" i="81"/>
  <c r="AC26" i="81"/>
  <c r="AB26" i="81"/>
  <c r="Y26" i="81"/>
  <c r="X26" i="81"/>
  <c r="W26" i="81"/>
  <c r="T26" i="81"/>
  <c r="S26" i="81"/>
  <c r="AO25" i="81"/>
  <c r="AF25" i="81"/>
  <c r="AC25" i="81"/>
  <c r="AB25" i="81"/>
  <c r="Y25" i="81"/>
  <c r="X25" i="81"/>
  <c r="W25" i="81"/>
  <c r="T25" i="81"/>
  <c r="S25" i="81"/>
  <c r="AO24" i="81"/>
  <c r="AF24" i="81"/>
  <c r="AC24" i="81"/>
  <c r="AB24" i="81"/>
  <c r="Y24" i="81"/>
  <c r="X24" i="81"/>
  <c r="W24" i="81"/>
  <c r="T24" i="81"/>
  <c r="S24" i="81"/>
  <c r="AO23" i="81"/>
  <c r="AF23" i="81"/>
  <c r="AC23" i="81"/>
  <c r="AB23" i="81"/>
  <c r="Y23" i="81"/>
  <c r="X23" i="81"/>
  <c r="W23" i="81"/>
  <c r="T23" i="81"/>
  <c r="S23" i="81"/>
  <c r="AO22" i="81"/>
  <c r="AF22" i="81"/>
  <c r="AC22" i="81"/>
  <c r="AB22" i="81"/>
  <c r="Y22" i="81"/>
  <c r="X22" i="81"/>
  <c r="W22" i="81"/>
  <c r="T22" i="81"/>
  <c r="S22" i="81"/>
  <c r="AO21" i="81"/>
  <c r="AF21" i="81"/>
  <c r="AC21" i="81"/>
  <c r="AB21" i="81"/>
  <c r="Y21" i="81"/>
  <c r="X21" i="81"/>
  <c r="W21" i="81"/>
  <c r="T21" i="81"/>
  <c r="S21" i="81"/>
  <c r="AO20" i="81"/>
  <c r="AF20" i="81"/>
  <c r="AC20" i="81"/>
  <c r="AB20" i="81"/>
  <c r="Y20" i="81"/>
  <c r="X20" i="81"/>
  <c r="W20" i="81"/>
  <c r="T20" i="81"/>
  <c r="S20" i="81"/>
  <c r="AO19" i="81"/>
  <c r="AF19" i="81"/>
  <c r="AC19" i="81"/>
  <c r="AB19" i="81"/>
  <c r="Y19" i="81"/>
  <c r="X19" i="81"/>
  <c r="W19" i="81"/>
  <c r="T19" i="81"/>
  <c r="S19" i="81"/>
  <c r="AO18" i="81"/>
  <c r="AF18" i="81"/>
  <c r="AC18" i="81"/>
  <c r="AB18" i="81"/>
  <c r="Y18" i="81"/>
  <c r="X18" i="81"/>
  <c r="W18" i="81"/>
  <c r="T18" i="81"/>
  <c r="S18" i="81"/>
  <c r="AO17" i="81"/>
  <c r="AF17" i="81"/>
  <c r="AC17" i="81"/>
  <c r="AB17" i="81"/>
  <c r="Y17" i="81"/>
  <c r="X17" i="81"/>
  <c r="W17" i="81"/>
  <c r="T17" i="81"/>
  <c r="S17" i="81"/>
  <c r="AO16" i="81"/>
  <c r="AF16" i="81"/>
  <c r="AC16" i="81"/>
  <c r="AB16" i="81"/>
  <c r="Y16" i="81"/>
  <c r="X16" i="81"/>
  <c r="W16" i="81"/>
  <c r="T16" i="81"/>
  <c r="S16" i="81"/>
  <c r="AO15" i="81"/>
  <c r="AF15" i="81"/>
  <c r="AC15" i="81"/>
  <c r="AB15" i="81"/>
  <c r="Y15" i="81"/>
  <c r="X15" i="81"/>
  <c r="W15" i="81"/>
  <c r="T15" i="81"/>
  <c r="S15" i="81"/>
  <c r="AO14" i="81"/>
  <c r="AF14" i="81"/>
  <c r="AC14" i="81"/>
  <c r="AB14" i="81"/>
  <c r="Y14" i="81"/>
  <c r="X14" i="81"/>
  <c r="W14" i="81"/>
  <c r="T14" i="81"/>
  <c r="S14" i="81"/>
  <c r="AO13" i="81"/>
  <c r="AF13" i="81"/>
  <c r="AC13" i="81"/>
  <c r="AB13" i="81"/>
  <c r="Y13" i="81"/>
  <c r="X13" i="81"/>
  <c r="W13" i="81"/>
  <c r="T13" i="81"/>
  <c r="S13" i="81"/>
  <c r="AO12" i="81"/>
  <c r="AB12" i="81"/>
  <c r="AK12" i="81" s="1"/>
  <c r="AP12" i="81" s="1"/>
  <c r="W12" i="81"/>
  <c r="AB50" i="80"/>
  <c r="AB18" i="80"/>
  <c r="AB22" i="80"/>
  <c r="AB34" i="80"/>
  <c r="AB38" i="80"/>
  <c r="W12" i="80"/>
  <c r="X12" i="80" s="1"/>
  <c r="U14" i="80"/>
  <c r="W17" i="80"/>
  <c r="X17" i="80" s="1"/>
  <c r="U18" i="80"/>
  <c r="AB20" i="80"/>
  <c r="U21" i="80"/>
  <c r="W22" i="80"/>
  <c r="U26" i="80"/>
  <c r="U29" i="80"/>
  <c r="U30" i="80"/>
  <c r="AB32" i="80"/>
  <c r="W33" i="80"/>
  <c r="X33" i="80" s="1"/>
  <c r="W37" i="80"/>
  <c r="X37" i="80" s="1"/>
  <c r="W38" i="80"/>
  <c r="AB40" i="80"/>
  <c r="U41" i="80"/>
  <c r="U42" i="80"/>
  <c r="W44" i="80"/>
  <c r="X44" i="80" s="1"/>
  <c r="U46" i="80"/>
  <c r="W49" i="80"/>
  <c r="Y49" i="80" s="1"/>
  <c r="U50" i="80"/>
  <c r="L13" i="44"/>
  <c r="L14" i="44"/>
  <c r="L15" i="44"/>
  <c r="L16" i="44"/>
  <c r="L17" i="44"/>
  <c r="L18" i="44"/>
  <c r="L19" i="44"/>
  <c r="L20" i="44"/>
  <c r="L21" i="44"/>
  <c r="L22" i="44"/>
  <c r="L23" i="44"/>
  <c r="L24" i="44"/>
  <c r="L25" i="44"/>
  <c r="L26" i="44"/>
  <c r="L27" i="44"/>
  <c r="L28" i="44"/>
  <c r="L29" i="44"/>
  <c r="L30" i="44"/>
  <c r="L31" i="44"/>
  <c r="L32" i="44"/>
  <c r="L33" i="44"/>
  <c r="L34" i="44"/>
  <c r="L35" i="44"/>
  <c r="L36" i="44"/>
  <c r="L37" i="44"/>
  <c r="L38" i="44"/>
  <c r="L39" i="44"/>
  <c r="L40" i="44"/>
  <c r="L41" i="44"/>
  <c r="L42" i="44"/>
  <c r="L43" i="44"/>
  <c r="L44" i="44"/>
  <c r="L45" i="44"/>
  <c r="L46" i="44"/>
  <c r="L47" i="44"/>
  <c r="L48" i="44"/>
  <c r="L49" i="44"/>
  <c r="L50" i="44"/>
  <c r="L12" i="44"/>
  <c r="L11" i="80" s="1"/>
  <c r="U11" i="80"/>
  <c r="AB11" i="80"/>
  <c r="D6" i="80"/>
  <c r="D6" i="81" s="1"/>
  <c r="D5" i="80"/>
  <c r="D5" i="81" s="1"/>
  <c r="AB49" i="80"/>
  <c r="AB46" i="80"/>
  <c r="W46" i="80"/>
  <c r="AB45" i="80"/>
  <c r="W45" i="80"/>
  <c r="Y45" i="80" s="1"/>
  <c r="U45" i="80"/>
  <c r="AB42" i="80"/>
  <c r="AB41" i="80"/>
  <c r="W41" i="80"/>
  <c r="X41" i="80" s="1"/>
  <c r="W40" i="80"/>
  <c r="U38" i="80"/>
  <c r="AB37" i="80"/>
  <c r="U37" i="80"/>
  <c r="U34" i="80"/>
  <c r="AB33" i="80"/>
  <c r="U33" i="80"/>
  <c r="W32" i="80"/>
  <c r="AB30" i="80"/>
  <c r="AB29" i="80"/>
  <c r="W29" i="80"/>
  <c r="Y29" i="80" s="1"/>
  <c r="AB28" i="80"/>
  <c r="U28" i="80"/>
  <c r="AB26" i="80"/>
  <c r="AB25" i="80"/>
  <c r="W25" i="80"/>
  <c r="X25" i="80" s="1"/>
  <c r="U25" i="80"/>
  <c r="AB21" i="80"/>
  <c r="W21" i="80"/>
  <c r="X21" i="80" s="1"/>
  <c r="W20" i="80"/>
  <c r="AB17" i="80"/>
  <c r="AB14" i="80"/>
  <c r="W14" i="80"/>
  <c r="AB13" i="80"/>
  <c r="W13" i="80"/>
  <c r="X13" i="80" s="1"/>
  <c r="U13" i="80"/>
  <c r="AQ19" i="81" l="1"/>
  <c r="AQ27" i="81"/>
  <c r="AQ59" i="81"/>
  <c r="AQ66" i="81"/>
  <c r="AQ57" i="81"/>
  <c r="AQ90" i="81"/>
  <c r="AQ81" i="81"/>
  <c r="AQ89" i="81"/>
  <c r="AQ45" i="81"/>
  <c r="AQ53" i="81"/>
  <c r="AQ77" i="81"/>
  <c r="AQ85" i="81"/>
  <c r="AQ31" i="81"/>
  <c r="AQ39" i="81"/>
  <c r="AQ71" i="81"/>
  <c r="AQ26" i="81"/>
  <c r="AQ35" i="81"/>
  <c r="AQ43" i="81"/>
  <c r="AQ51" i="81"/>
  <c r="AQ17" i="81"/>
  <c r="AQ25" i="81"/>
  <c r="AQ34" i="81"/>
  <c r="AQ58" i="81"/>
  <c r="AQ67" i="81"/>
  <c r="AQ75" i="81"/>
  <c r="AQ83" i="81"/>
  <c r="AQ16" i="81"/>
  <c r="AQ49" i="81"/>
  <c r="AQ40" i="81"/>
  <c r="AQ48" i="81"/>
  <c r="AQ29" i="81"/>
  <c r="AQ72" i="81"/>
  <c r="AQ80" i="81"/>
  <c r="AQ63" i="81"/>
  <c r="AF12" i="81"/>
  <c r="AQ33" i="81"/>
  <c r="AQ42" i="81"/>
  <c r="AQ47" i="81"/>
  <c r="AQ56" i="81"/>
  <c r="AQ61" i="81"/>
  <c r="AQ65" i="81"/>
  <c r="AQ74" i="81"/>
  <c r="AQ79" i="81"/>
  <c r="AQ13" i="81"/>
  <c r="AQ15" i="81"/>
  <c r="AQ24" i="81"/>
  <c r="AQ18" i="81"/>
  <c r="AQ21" i="81"/>
  <c r="AQ23" i="81"/>
  <c r="AQ32" i="81"/>
  <c r="AQ37" i="81"/>
  <c r="AQ41" i="81"/>
  <c r="AQ50" i="81"/>
  <c r="AQ55" i="81"/>
  <c r="AQ64" i="81"/>
  <c r="AQ69" i="81"/>
  <c r="AQ73" i="81"/>
  <c r="AQ82" i="81"/>
  <c r="AQ87" i="81"/>
  <c r="AQ88" i="81"/>
  <c r="AQ14" i="81"/>
  <c r="AQ22" i="81"/>
  <c r="AQ30" i="81"/>
  <c r="AQ38" i="81"/>
  <c r="AQ46" i="81"/>
  <c r="AQ54" i="81"/>
  <c r="AQ62" i="81"/>
  <c r="AQ70" i="81"/>
  <c r="AQ78" i="81"/>
  <c r="AQ86" i="81"/>
  <c r="AQ20" i="81"/>
  <c r="AQ28" i="81"/>
  <c r="AQ36" i="81"/>
  <c r="AQ44" i="81"/>
  <c r="AQ52" i="81"/>
  <c r="AQ60" i="81"/>
  <c r="AQ68" i="81"/>
  <c r="AQ76" i="81"/>
  <c r="AQ84" i="81"/>
  <c r="W42" i="80"/>
  <c r="W18" i="80"/>
  <c r="U22" i="80"/>
  <c r="U49" i="80"/>
  <c r="W34" i="80"/>
  <c r="W30" i="80"/>
  <c r="W26" i="80"/>
  <c r="Y26" i="80" s="1"/>
  <c r="U17" i="80"/>
  <c r="U16" i="80"/>
  <c r="AB16" i="80"/>
  <c r="X20" i="80"/>
  <c r="U24" i="80"/>
  <c r="AB24" i="80"/>
  <c r="W28" i="80"/>
  <c r="Y28" i="80" s="1"/>
  <c r="X32" i="80"/>
  <c r="U36" i="80"/>
  <c r="AB36" i="80"/>
  <c r="X40" i="80"/>
  <c r="Y44" i="80"/>
  <c r="Z44" i="80" s="1"/>
  <c r="U48" i="80"/>
  <c r="AB48" i="80"/>
  <c r="W11" i="80"/>
  <c r="Y11" i="80" s="1"/>
  <c r="Y12" i="80"/>
  <c r="Z12" i="80" s="1"/>
  <c r="U12" i="80"/>
  <c r="AB12" i="80"/>
  <c r="W16" i="80"/>
  <c r="Y16" i="80" s="1"/>
  <c r="Y20" i="80"/>
  <c r="W24" i="80"/>
  <c r="Y24" i="80" s="1"/>
  <c r="Y32" i="80"/>
  <c r="W36" i="80"/>
  <c r="Y36" i="80" s="1"/>
  <c r="Y40" i="80"/>
  <c r="Z40" i="80" s="1"/>
  <c r="AC40" i="80" s="1"/>
  <c r="AD40" i="80" s="1"/>
  <c r="U44" i="80"/>
  <c r="AB44" i="80"/>
  <c r="W48" i="80"/>
  <c r="Y48" i="80" s="1"/>
  <c r="Y46" i="80"/>
  <c r="Y42" i="80"/>
  <c r="Y38" i="80"/>
  <c r="Y34" i="80"/>
  <c r="Y30" i="80"/>
  <c r="Y22" i="80"/>
  <c r="Y18" i="80"/>
  <c r="Y14" i="80"/>
  <c r="W50" i="80"/>
  <c r="Y50" i="80" s="1"/>
  <c r="U20" i="80"/>
  <c r="U32" i="80"/>
  <c r="U40" i="80"/>
  <c r="U15" i="80"/>
  <c r="U19" i="80"/>
  <c r="U23" i="80"/>
  <c r="U27" i="80"/>
  <c r="X29" i="80"/>
  <c r="Z29" i="80" s="1"/>
  <c r="AC29" i="80" s="1"/>
  <c r="AD29" i="80" s="1"/>
  <c r="AB31" i="80"/>
  <c r="U35" i="80"/>
  <c r="U39" i="80"/>
  <c r="U43" i="80"/>
  <c r="X45" i="80"/>
  <c r="U47" i="80"/>
  <c r="AB47" i="80"/>
  <c r="X49" i="80"/>
  <c r="Z49" i="80" s="1"/>
  <c r="AC49" i="80" s="1"/>
  <c r="AD49" i="80" s="1"/>
  <c r="Y13" i="80"/>
  <c r="X14" i="80"/>
  <c r="W15" i="80"/>
  <c r="Y15" i="80" s="1"/>
  <c r="Y17" i="80"/>
  <c r="Z17" i="80" s="1"/>
  <c r="AC17" i="80" s="1"/>
  <c r="AD17" i="80" s="1"/>
  <c r="X18" i="80"/>
  <c r="W19" i="80"/>
  <c r="Y19" i="80" s="1"/>
  <c r="Y21" i="80"/>
  <c r="Z21" i="80" s="1"/>
  <c r="AC21" i="80" s="1"/>
  <c r="AD21" i="80" s="1"/>
  <c r="X22" i="80"/>
  <c r="Z22" i="80" s="1"/>
  <c r="AC22" i="80" s="1"/>
  <c r="AD22" i="80" s="1"/>
  <c r="W23" i="80"/>
  <c r="Y23" i="80" s="1"/>
  <c r="Y25" i="80"/>
  <c r="Z25" i="80" s="1"/>
  <c r="AC25" i="80" s="1"/>
  <c r="AD25" i="80" s="1"/>
  <c r="X26" i="80"/>
  <c r="W27" i="80"/>
  <c r="Y27" i="80" s="1"/>
  <c r="X30" i="80"/>
  <c r="W31" i="80"/>
  <c r="Y31" i="80" s="1"/>
  <c r="Y33" i="80"/>
  <c r="X34" i="80"/>
  <c r="W35" i="80"/>
  <c r="Y35" i="80" s="1"/>
  <c r="Y37" i="80"/>
  <c r="Z37" i="80" s="1"/>
  <c r="AC37" i="80" s="1"/>
  <c r="AD37" i="80" s="1"/>
  <c r="X38" i="80"/>
  <c r="Z38" i="80" s="1"/>
  <c r="AC38" i="80" s="1"/>
  <c r="AD38" i="80" s="1"/>
  <c r="W39" i="80"/>
  <c r="Y39" i="80" s="1"/>
  <c r="Y41" i="80"/>
  <c r="X42" i="80"/>
  <c r="W43" i="80"/>
  <c r="Y43" i="80" s="1"/>
  <c r="X46" i="80"/>
  <c r="Z46" i="80" s="1"/>
  <c r="AC46" i="80" s="1"/>
  <c r="AD46" i="80" s="1"/>
  <c r="W47" i="80"/>
  <c r="Y47" i="80" s="1"/>
  <c r="AB15" i="80"/>
  <c r="AB19" i="80"/>
  <c r="AB23" i="80"/>
  <c r="AB27" i="80"/>
  <c r="U31" i="80"/>
  <c r="AB35" i="80"/>
  <c r="AB39" i="80"/>
  <c r="AB43" i="80"/>
  <c r="Z14" i="80"/>
  <c r="AC14" i="80" s="1"/>
  <c r="AD14" i="80" s="1"/>
  <c r="Z18" i="80"/>
  <c r="AC18" i="80" s="1"/>
  <c r="AD18" i="80" s="1"/>
  <c r="Z13" i="80"/>
  <c r="AC13" i="80" s="1"/>
  <c r="AD13" i="80" s="1"/>
  <c r="Z33" i="80"/>
  <c r="AC33" i="80" s="1"/>
  <c r="AD33" i="80" s="1"/>
  <c r="Z41" i="80"/>
  <c r="AC41" i="80" s="1"/>
  <c r="AD41" i="80" s="1"/>
  <c r="Z45" i="80"/>
  <c r="AC45" i="80" s="1"/>
  <c r="AD45" i="80" s="1"/>
  <c r="Z32" i="80" l="1"/>
  <c r="AC32" i="80" s="1"/>
  <c r="AD32" i="80" s="1"/>
  <c r="Z30" i="80"/>
  <c r="AC30" i="80" s="1"/>
  <c r="AD30" i="80" s="1"/>
  <c r="Z20" i="80"/>
  <c r="AC20" i="80" s="1"/>
  <c r="AD20" i="80" s="1"/>
  <c r="Z42" i="80"/>
  <c r="AC42" i="80" s="1"/>
  <c r="AD42" i="80" s="1"/>
  <c r="Z26" i="80"/>
  <c r="AC26" i="80" s="1"/>
  <c r="AD26" i="80" s="1"/>
  <c r="Z34" i="80"/>
  <c r="AC34" i="80" s="1"/>
  <c r="AD34" i="80" s="1"/>
  <c r="AC48" i="80"/>
  <c r="AC12" i="80"/>
  <c r="AD12" i="80" s="1"/>
  <c r="AC39" i="80"/>
  <c r="X11" i="80"/>
  <c r="Z11" i="80" s="1"/>
  <c r="AC11" i="80" s="1"/>
  <c r="AD11" i="80" s="1"/>
  <c r="X27" i="80"/>
  <c r="Z27" i="80" s="1"/>
  <c r="X28" i="80"/>
  <c r="Z28" i="80" s="1"/>
  <c r="AC28" i="80" s="1"/>
  <c r="AD28" i="80" s="1"/>
  <c r="X48" i="80"/>
  <c r="Z48" i="80" s="1"/>
  <c r="X23" i="80"/>
  <c r="Z23" i="80" s="1"/>
  <c r="AC23" i="80" s="1"/>
  <c r="AD23" i="80" s="1"/>
  <c r="AC44" i="80"/>
  <c r="AD44" i="80" s="1"/>
  <c r="X50" i="80"/>
  <c r="Z50" i="80" s="1"/>
  <c r="X24" i="80"/>
  <c r="Z24" i="80" s="1"/>
  <c r="AC24" i="80" s="1"/>
  <c r="AD24" i="80" s="1"/>
  <c r="AC47" i="80"/>
  <c r="X16" i="80"/>
  <c r="Z16" i="80" s="1"/>
  <c r="AC16" i="80" s="1"/>
  <c r="AD16" i="80" s="1"/>
  <c r="X36" i="80"/>
  <c r="Z36" i="80" s="1"/>
  <c r="AC36" i="80" s="1"/>
  <c r="AD36" i="80" s="1"/>
  <c r="X35" i="80"/>
  <c r="Z35" i="80" s="1"/>
  <c r="AC35" i="80" s="1"/>
  <c r="AD35" i="80" s="1"/>
  <c r="X31" i="80"/>
  <c r="Z31" i="80" s="1"/>
  <c r="AC31" i="80" s="1"/>
  <c r="AD31" i="80" s="1"/>
  <c r="AC27" i="80"/>
  <c r="X43" i="80"/>
  <c r="Z43" i="80" s="1"/>
  <c r="AC43" i="80" s="1"/>
  <c r="X39" i="80"/>
  <c r="Z39" i="80" s="1"/>
  <c r="X19" i="80"/>
  <c r="Z19" i="80" s="1"/>
  <c r="AC19" i="80" s="1"/>
  <c r="AD19" i="80" s="1"/>
  <c r="X15" i="80"/>
  <c r="Z15" i="80" s="1"/>
  <c r="AC15" i="80" s="1"/>
  <c r="AD15" i="80" s="1"/>
  <c r="X47" i="80"/>
  <c r="Z47" i="80" s="1"/>
  <c r="AD47" i="80" l="1"/>
  <c r="AD39" i="80"/>
  <c r="AD27" i="80"/>
  <c r="AD48" i="80"/>
  <c r="AD50" i="80"/>
  <c r="AC50" i="80"/>
  <c r="AD43" i="80"/>
  <c r="P6" i="80" l="1"/>
  <c r="AC51" i="80"/>
  <c r="U6" i="80" s="1"/>
  <c r="E15" i="82" s="1"/>
  <c r="F15" i="82" s="1"/>
  <c r="O12" i="42"/>
  <c r="O13" i="42"/>
  <c r="O14" i="42"/>
  <c r="O15" i="42"/>
  <c r="O16" i="42"/>
  <c r="O17" i="42"/>
  <c r="O18" i="42"/>
  <c r="O19" i="42"/>
  <c r="O20" i="42"/>
  <c r="O21" i="42"/>
  <c r="O22" i="42"/>
  <c r="O23" i="42"/>
  <c r="O24" i="42"/>
  <c r="O25" i="42"/>
  <c r="O26" i="42"/>
  <c r="O27" i="42"/>
  <c r="O28" i="42"/>
  <c r="O29" i="42"/>
  <c r="O30" i="42"/>
  <c r="O31" i="42"/>
  <c r="O32" i="42"/>
  <c r="O33" i="42"/>
  <c r="O34" i="42"/>
  <c r="O35" i="42"/>
  <c r="O36" i="42"/>
  <c r="O37" i="42"/>
  <c r="O38" i="42"/>
  <c r="O39" i="42"/>
  <c r="O40" i="42"/>
  <c r="O41" i="42"/>
  <c r="O42" i="42"/>
  <c r="O43" i="42"/>
  <c r="O44" i="42"/>
  <c r="O45" i="42"/>
  <c r="O46" i="42"/>
  <c r="O47" i="42"/>
  <c r="P12" i="42"/>
  <c r="P13" i="42"/>
  <c r="P14" i="42"/>
  <c r="P15" i="42"/>
  <c r="P16" i="42"/>
  <c r="P17" i="42"/>
  <c r="P18" i="42"/>
  <c r="P19" i="42"/>
  <c r="P20" i="42"/>
  <c r="P21" i="42"/>
  <c r="P22" i="42"/>
  <c r="P23" i="42"/>
  <c r="P24" i="42"/>
  <c r="P25" i="42"/>
  <c r="P26" i="42"/>
  <c r="P27" i="42"/>
  <c r="P28" i="42"/>
  <c r="P29" i="42"/>
  <c r="P30" i="42"/>
  <c r="P31" i="42"/>
  <c r="P32" i="42"/>
  <c r="P33" i="42"/>
  <c r="P34" i="42"/>
  <c r="P35" i="42"/>
  <c r="P36" i="42"/>
  <c r="P37" i="42"/>
  <c r="P38" i="42"/>
  <c r="P39" i="42"/>
  <c r="P40" i="42"/>
  <c r="P41" i="42"/>
  <c r="P42" i="42"/>
  <c r="P43" i="42"/>
  <c r="P44" i="42"/>
  <c r="P45" i="42"/>
  <c r="P46" i="42"/>
  <c r="P47" i="42"/>
  <c r="Q12" i="42"/>
  <c r="Q13" i="42"/>
  <c r="Q14" i="42"/>
  <c r="Q15" i="42"/>
  <c r="Q16" i="42"/>
  <c r="Q17" i="42"/>
  <c r="Q18" i="42"/>
  <c r="Q19" i="42"/>
  <c r="Q20" i="42"/>
  <c r="Q21" i="42"/>
  <c r="Q22" i="42"/>
  <c r="Q23" i="42"/>
  <c r="Q24" i="42"/>
  <c r="Q25" i="42"/>
  <c r="Q26" i="42"/>
  <c r="Q27" i="42"/>
  <c r="Q28" i="42"/>
  <c r="Q29" i="42"/>
  <c r="Q30" i="42"/>
  <c r="Q31" i="42"/>
  <c r="Q32" i="42"/>
  <c r="Q33" i="42"/>
  <c r="Q34" i="42"/>
  <c r="Q35" i="42"/>
  <c r="Q36" i="42"/>
  <c r="Q37" i="42"/>
  <c r="Q38" i="42"/>
  <c r="Q39" i="42"/>
  <c r="Q40" i="42"/>
  <c r="Q41" i="42"/>
  <c r="Q42" i="42"/>
  <c r="Q43" i="42"/>
  <c r="Q44" i="42"/>
  <c r="Q45" i="42"/>
  <c r="Q46" i="42"/>
  <c r="Q47" i="42"/>
  <c r="O11" i="42"/>
  <c r="O12" i="81" s="1"/>
  <c r="F12" i="42"/>
  <c r="F13" i="42"/>
  <c r="F14" i="42"/>
  <c r="F15" i="42"/>
  <c r="F16" i="42"/>
  <c r="F17" i="42"/>
  <c r="F18" i="42"/>
  <c r="F19" i="42"/>
  <c r="F20" i="42"/>
  <c r="F21" i="42"/>
  <c r="F22" i="42"/>
  <c r="F23" i="42"/>
  <c r="F24" i="42"/>
  <c r="F25" i="42"/>
  <c r="F26" i="42"/>
  <c r="F27" i="42"/>
  <c r="F28" i="42"/>
  <c r="F29" i="42"/>
  <c r="F30" i="42"/>
  <c r="F31" i="42"/>
  <c r="F32" i="42"/>
  <c r="F33" i="42"/>
  <c r="F34" i="42"/>
  <c r="F35" i="42"/>
  <c r="F36" i="42"/>
  <c r="F37" i="42"/>
  <c r="F38" i="42"/>
  <c r="F39" i="42"/>
  <c r="F40" i="42"/>
  <c r="F41" i="42"/>
  <c r="F42" i="42"/>
  <c r="F43" i="42"/>
  <c r="F44" i="42"/>
  <c r="F45" i="42"/>
  <c r="F46" i="42"/>
  <c r="F47" i="42"/>
  <c r="F11" i="42"/>
  <c r="F12" i="81" l="1"/>
  <c r="T12" i="81" s="1"/>
  <c r="X12" i="81" s="1"/>
  <c r="AQ12" i="81" s="1"/>
  <c r="K6" i="81" s="1"/>
  <c r="E16" i="82" s="1"/>
  <c r="C6" i="42"/>
  <c r="C5" i="42"/>
  <c r="I13" i="44"/>
  <c r="I14" i="44"/>
  <c r="I15" i="44"/>
  <c r="I16" i="44"/>
  <c r="I17" i="44"/>
  <c r="I18" i="44"/>
  <c r="I19" i="44"/>
  <c r="I20" i="44"/>
  <c r="I21" i="44"/>
  <c r="I22" i="44"/>
  <c r="I23" i="44"/>
  <c r="I24" i="44"/>
  <c r="I25" i="44"/>
  <c r="I26" i="44"/>
  <c r="I27" i="44"/>
  <c r="I28" i="44"/>
  <c r="I29" i="44"/>
  <c r="I30" i="44"/>
  <c r="I31" i="44"/>
  <c r="I32" i="44"/>
  <c r="I33" i="44"/>
  <c r="I34" i="44"/>
  <c r="I35" i="44"/>
  <c r="I36" i="44"/>
  <c r="I37" i="44"/>
  <c r="I38" i="44"/>
  <c r="I39" i="44"/>
  <c r="I40" i="44"/>
  <c r="I41" i="44"/>
  <c r="I42" i="44"/>
  <c r="I43" i="44"/>
  <c r="I44" i="44"/>
  <c r="I45" i="44"/>
  <c r="I46" i="44"/>
  <c r="I47" i="44"/>
  <c r="I48" i="44"/>
  <c r="I49" i="44"/>
  <c r="I50" i="44"/>
  <c r="I12" i="44"/>
  <c r="I11" i="80" s="1"/>
  <c r="D5" i="44"/>
  <c r="D6" i="44"/>
  <c r="E18" i="82" l="1"/>
  <c r="E17" i="82"/>
  <c r="M13" i="42"/>
  <c r="M14" i="42"/>
  <c r="M15" i="42"/>
  <c r="M16" i="42"/>
  <c r="M17" i="42"/>
  <c r="M18" i="42"/>
  <c r="M19" i="42"/>
  <c r="M20" i="42"/>
  <c r="M21" i="42"/>
  <c r="M22" i="42"/>
  <c r="M23" i="42"/>
  <c r="M24" i="42"/>
  <c r="M25" i="42"/>
  <c r="M26" i="42"/>
  <c r="M27" i="42"/>
  <c r="M28" i="42"/>
  <c r="M29" i="42"/>
  <c r="M30" i="42"/>
  <c r="M31" i="42"/>
  <c r="M32" i="42"/>
  <c r="M33" i="42"/>
  <c r="M34" i="42"/>
  <c r="M35" i="42"/>
  <c r="M36" i="42"/>
  <c r="M37" i="42"/>
  <c r="M38" i="42"/>
  <c r="M39" i="42"/>
  <c r="M40" i="42"/>
  <c r="M41" i="42"/>
  <c r="M42" i="42"/>
  <c r="M43" i="42"/>
  <c r="M44" i="42"/>
  <c r="M45" i="42"/>
  <c r="M46" i="42"/>
  <c r="M47" i="42"/>
  <c r="J13" i="42"/>
  <c r="J14" i="42"/>
  <c r="J15" i="42"/>
  <c r="J16" i="42"/>
  <c r="J17" i="42"/>
  <c r="J18" i="42"/>
  <c r="J19" i="42"/>
  <c r="J20" i="42"/>
  <c r="J21" i="42"/>
  <c r="J22" i="42"/>
  <c r="J23" i="42"/>
  <c r="J24" i="42"/>
  <c r="J25" i="42"/>
  <c r="J26" i="42"/>
  <c r="J27" i="42"/>
  <c r="J28" i="42"/>
  <c r="J29" i="42"/>
  <c r="J30" i="42"/>
  <c r="J31" i="42"/>
  <c r="J32" i="42"/>
  <c r="J33" i="42"/>
  <c r="J34" i="42"/>
  <c r="J35" i="42"/>
  <c r="J36" i="42"/>
  <c r="J37" i="42"/>
  <c r="J38" i="42"/>
  <c r="J39" i="42"/>
  <c r="J40" i="42"/>
  <c r="J41" i="42"/>
  <c r="J42" i="42"/>
  <c r="J43" i="42"/>
  <c r="J44" i="42"/>
  <c r="J45" i="42"/>
  <c r="J46" i="42"/>
  <c r="J47" i="42"/>
  <c r="B12" i="42"/>
  <c r="J12" i="42"/>
  <c r="E19" i="82" l="1"/>
  <c r="J11" i="42"/>
  <c r="J12" i="81" s="1"/>
  <c r="B5" i="78"/>
  <c r="M12" i="42"/>
  <c r="B13" i="42"/>
  <c r="B14" i="42"/>
  <c r="B15" i="42"/>
  <c r="B16" i="42"/>
  <c r="B17" i="42"/>
  <c r="B18" i="42"/>
  <c r="B19" i="42"/>
  <c r="B20" i="42"/>
  <c r="B21" i="42"/>
  <c r="B22" i="42"/>
  <c r="B23" i="42"/>
  <c r="B24" i="42"/>
  <c r="B25" i="42"/>
  <c r="B26" i="42"/>
  <c r="B27" i="42"/>
  <c r="B28" i="42"/>
  <c r="B29" i="42"/>
  <c r="B30" i="42"/>
  <c r="B31" i="42"/>
  <c r="B32" i="42"/>
  <c r="B33" i="42"/>
  <c r="B34" i="42"/>
  <c r="B35" i="42"/>
  <c r="B36" i="42"/>
  <c r="B37" i="42"/>
  <c r="B38" i="42"/>
  <c r="B39" i="42"/>
  <c r="B40" i="42"/>
  <c r="B41" i="42"/>
  <c r="B42" i="42"/>
  <c r="B43" i="42"/>
  <c r="B44" i="42"/>
  <c r="B45" i="42"/>
  <c r="B46" i="42"/>
  <c r="B47" i="42"/>
  <c r="D10" i="73" l="1"/>
  <c r="M11" i="42" l="1"/>
  <c r="M12" i="81" s="1"/>
  <c r="C14" i="73"/>
  <c r="C13" i="44"/>
  <c r="C14" i="44"/>
  <c r="C15" i="44"/>
  <c r="C16" i="44"/>
  <c r="C17" i="44"/>
  <c r="C18" i="44"/>
  <c r="C19" i="44"/>
  <c r="C20" i="44"/>
  <c r="C21" i="44"/>
  <c r="C22" i="44"/>
  <c r="C23" i="44"/>
  <c r="C24" i="44"/>
  <c r="C25" i="44"/>
  <c r="C26" i="44"/>
  <c r="C27" i="44"/>
  <c r="C28" i="44"/>
  <c r="C29" i="44"/>
  <c r="C30" i="44"/>
  <c r="C31" i="44"/>
  <c r="C32" i="44"/>
  <c r="C33" i="44"/>
  <c r="C34" i="44"/>
  <c r="C35" i="44"/>
  <c r="C36" i="44"/>
  <c r="C37" i="44"/>
  <c r="C38" i="44"/>
  <c r="C39" i="44"/>
  <c r="C40" i="44"/>
  <c r="C41" i="44"/>
  <c r="C42" i="44"/>
  <c r="C43" i="44"/>
  <c r="C44" i="44"/>
  <c r="C45" i="44"/>
  <c r="C46" i="44"/>
  <c r="C47" i="44"/>
  <c r="C48" i="44"/>
  <c r="C49" i="44"/>
  <c r="C50" i="44"/>
  <c r="P11" i="42" l="1"/>
  <c r="P12" i="81" s="1"/>
  <c r="E8" i="44"/>
  <c r="D13" i="49" s="1"/>
  <c r="D15" i="82" s="1"/>
  <c r="Q11" i="42" l="1"/>
  <c r="Q12" i="81" s="1"/>
  <c r="K5" i="81" s="1"/>
  <c r="D8" i="42"/>
  <c r="D14" i="49" s="1"/>
  <c r="B11" i="42"/>
  <c r="B12" i="81" s="1"/>
  <c r="C12" i="44"/>
  <c r="C11" i="80" s="1"/>
  <c r="D16" i="82" l="1"/>
  <c r="D16" i="49"/>
  <c r="D18" i="82" s="1"/>
  <c r="D15" i="49"/>
  <c r="D17" i="82" s="1"/>
  <c r="E8" i="42"/>
  <c r="C4" i="78"/>
  <c r="D19" i="82" l="1"/>
  <c r="D17" i="49"/>
</calcChain>
</file>

<file path=xl/sharedStrings.xml><?xml version="1.0" encoding="utf-8"?>
<sst xmlns="http://schemas.openxmlformats.org/spreadsheetml/2006/main" count="9814" uniqueCount="1617">
  <si>
    <t>Dépenses de personnel</t>
  </si>
  <si>
    <t>Cellule remplie automatiquement avec une formule</t>
  </si>
  <si>
    <t>Porteur du  projet :</t>
  </si>
  <si>
    <t>Intitulé du projet :</t>
  </si>
  <si>
    <t>TTC</t>
  </si>
  <si>
    <t>TOTAL</t>
  </si>
  <si>
    <t xml:space="preserve">Dénomination du fournisseur </t>
  </si>
  <si>
    <t>Montants retenus</t>
  </si>
  <si>
    <t>HT</t>
  </si>
  <si>
    <t xml:space="preserve">Intitulé du projet : </t>
  </si>
  <si>
    <t>Montant TOTAL:</t>
  </si>
  <si>
    <t>oui</t>
  </si>
  <si>
    <t>non</t>
  </si>
  <si>
    <t>TOTAL Projet</t>
  </si>
  <si>
    <t>FONDS EUROPEEN AGRICOLE POUR LE DEVELOPPEMENT RURAL (FEADER)</t>
  </si>
  <si>
    <t>Dépenses de déplacements/frais de mission</t>
  </si>
  <si>
    <t>Prestations de services</t>
  </si>
  <si>
    <t>Secrétaire</t>
  </si>
  <si>
    <t>Animateur/ animatrice</t>
  </si>
  <si>
    <t>Chargé-e de mission</t>
  </si>
  <si>
    <t>Directeur/directrice</t>
  </si>
  <si>
    <t>Technicien/technicienne</t>
  </si>
  <si>
    <t>CODE SITE</t>
  </si>
  <si>
    <t>NOM</t>
  </si>
  <si>
    <t>DEPT</t>
  </si>
  <si>
    <t>PREFER COORDONATEUR</t>
  </si>
  <si>
    <t>ZPS/ZSC</t>
  </si>
  <si>
    <t>TYPE DE SITE (terrestre/marin/mixte</t>
  </si>
  <si>
    <t>SURFACE INPN (en ha)</t>
  </si>
  <si>
    <t>SUPERPOSITION AVEC AUTRES SITES</t>
  </si>
  <si>
    <t>DATE PREMIER ARRETE DESIGNATION ZPS/SIC/ZSC</t>
  </si>
  <si>
    <t>DATE DERNIER ARRETE DESIGNATION ZPS/SIC/ZSC</t>
  </si>
  <si>
    <t>MODIFICATION DE PERIMETRE EN COURS (oui/non)</t>
  </si>
  <si>
    <t>ETAT D'AVANCEMENT DE LA MODIFICATION DU PERIMETRE (Projet/Validé Copil/Consultation locale/Transmis ministère/Transmis CE/Parution JOE)</t>
  </si>
  <si>
    <t>OBSERVATIONS PERIMETRE</t>
  </si>
  <si>
    <t>ETAT DU DOCOB (en cours/validé COPIL/approuvé/en cours de révision)</t>
  </si>
  <si>
    <t>COMMENTAIRE ETAT D'AVANCEMENT DU DOCOB</t>
  </si>
  <si>
    <t>DOCOB MULTISITES (oui/non)</t>
  </si>
  <si>
    <t>DATE ARRETE APPROBATION DOCOB</t>
  </si>
  <si>
    <t>DATE ARRETE COMPOSITION COPIL</t>
  </si>
  <si>
    <t>PRESIDENCE COPIL (Etat/CT)</t>
  </si>
  <si>
    <t>STRUCTURE PORTEUSE</t>
  </si>
  <si>
    <t>SITE EN ANIMATION (oui/non)</t>
  </si>
  <si>
    <t>STRUCTURE ANIMATRICE</t>
  </si>
  <si>
    <t>PRENOM</t>
  </si>
  <si>
    <t>COURRIEL</t>
  </si>
  <si>
    <t>TELEPHONE</t>
  </si>
  <si>
    <t>OBSERVATIONS</t>
  </si>
  <si>
    <t>DATE DERNIERE DTR</t>
  </si>
  <si>
    <t>DATE DERNIER COPIL</t>
  </si>
  <si>
    <t>DATE DEBUT DE MARCHE OU DE CONVENTION CADRE</t>
  </si>
  <si>
    <t>DATE FIN DE MARCHE OU DE CONVENTION CADRE</t>
  </si>
  <si>
    <t>REMARQUES/ALERTES PARTICULIERES</t>
  </si>
  <si>
    <t>CHARGE DE MISSION REFERENT DDTM</t>
  </si>
  <si>
    <t>CHARGE DE MISSION REFERENT DREAL</t>
  </si>
  <si>
    <t>FR5400403</t>
  </si>
  <si>
    <t>Vallée de l'Issoire</t>
  </si>
  <si>
    <t>ZSC</t>
  </si>
  <si>
    <t>Terrestre</t>
  </si>
  <si>
    <t>Non</t>
  </si>
  <si>
    <t>Approuvé</t>
  </si>
  <si>
    <t>CT</t>
  </si>
  <si>
    <t>SIGIV (Syndicat intercommunal des bassins du Goire de l'Issoire et de la Vienne)</t>
  </si>
  <si>
    <t>Oui</t>
  </si>
  <si>
    <t>SIGIV</t>
  </si>
  <si>
    <t>GAULTIER</t>
  </si>
  <si>
    <t>Nathan</t>
  </si>
  <si>
    <t>nathan.gaultier@sigiv.fr</t>
  </si>
  <si>
    <t>05 86 84 05 26 / 07 56 26 49 30</t>
  </si>
  <si>
    <t>la DTR sera lancée en septembre 2022 afin que la région n’ait pas à le faire . Si toujours sigiv : prolongation de la convention ?</t>
  </si>
  <si>
    <t>Aurélie LAVAUD</t>
  </si>
  <si>
    <t>Aurore Perrault</t>
  </si>
  <si>
    <t>FR5400405</t>
  </si>
  <si>
    <t>Coteaux calcaires entre les Bouchauds et Marsac</t>
  </si>
  <si>
    <t>Etat</t>
  </si>
  <si>
    <t>DDT16</t>
  </si>
  <si>
    <t>CEN NA</t>
  </si>
  <si>
    <t>Tartare</t>
  </si>
  <si>
    <t>Cécile</t>
  </si>
  <si>
    <t>c.tartare@cen-na.org</t>
  </si>
  <si>
    <t>07 75 11 37 00</t>
  </si>
  <si>
    <t>consultation nouveau marché faite : lancement nouveau marché 15/09/2022</t>
  </si>
  <si>
    <t>Mathilde Bonnet</t>
  </si>
  <si>
    <t>FR5400406</t>
  </si>
  <si>
    <t>Forêts de la Braconne et de Bois Blanc</t>
  </si>
  <si>
    <t>ONF - Agence régionale Poitou-Charentes</t>
  </si>
  <si>
    <t>JACQUELIN</t>
  </si>
  <si>
    <t>Sandrine</t>
  </si>
  <si>
    <t>sandrine.jacquelin@onf.fr</t>
  </si>
  <si>
    <t>05 49 58 96 22 / 06 24 97 32 75</t>
  </si>
  <si>
    <t>FR5400407</t>
  </si>
  <si>
    <t>Grotte de Rancogne</t>
  </si>
  <si>
    <t>LPO</t>
  </si>
  <si>
    <t>Barret</t>
  </si>
  <si>
    <t>Virginie</t>
  </si>
  <si>
    <t>virginie.barret@lpo.fr</t>
  </si>
  <si>
    <t>07 81 22 05 01</t>
  </si>
  <si>
    <t>FR5400408</t>
  </si>
  <si>
    <t>Vallée de la Tardoire</t>
  </si>
  <si>
    <t>MTDA</t>
  </si>
  <si>
    <t>Leger</t>
  </si>
  <si>
    <t>François</t>
  </si>
  <si>
    <t>francois.leger@mtda.fr</t>
  </si>
  <si>
    <t>09 82 58 27 91</t>
  </si>
  <si>
    <t>FR5400410</t>
  </si>
  <si>
    <t>Les Chaumes Boissières et côteaux de Châteauneuf-sur-Charente</t>
  </si>
  <si>
    <t>Communauté d’agglomération du Grand Cognac</t>
  </si>
  <si>
    <t>MATHIOT</t>
  </si>
  <si>
    <t>Aude</t>
  </si>
  <si>
    <t>aude.mathiot@grand-cognac.fr</t>
  </si>
  <si>
    <t>06 21 01 96 34</t>
  </si>
  <si>
    <t>FR5400411</t>
  </si>
  <si>
    <t>Chaumes du Vignac et de Clérignac</t>
  </si>
  <si>
    <t>FR5400413</t>
  </si>
  <si>
    <t>Vallées calcaires péri-angoumoisines</t>
  </si>
  <si>
    <t>Projet</t>
  </si>
  <si>
    <t>Planche</t>
  </si>
  <si>
    <t>Guillaume</t>
  </si>
  <si>
    <t>guillaume.planche@lpo.fr</t>
  </si>
  <si>
    <t>06 71 13 48 71</t>
  </si>
  <si>
    <t>Grand Angoulême dans 3 ans ?</t>
  </si>
  <si>
    <t>FR5400417</t>
  </si>
  <si>
    <t>Vallée du Né et ses principaux affluents</t>
  </si>
  <si>
    <t>16-17</t>
  </si>
  <si>
    <t>Syndicat de Bassin Versant du Né</t>
  </si>
  <si>
    <t>PIETTE</t>
  </si>
  <si>
    <t>Margaux</t>
  </si>
  <si>
    <t>margaux.piette@sbvne.fr</t>
  </si>
  <si>
    <t>07.56.42.91.93 05.45.78.74.45</t>
  </si>
  <si>
    <t>FR5400419</t>
  </si>
  <si>
    <t>Vallée de la Tude</t>
  </si>
  <si>
    <t>CA 16</t>
  </si>
  <si>
    <t>Chaslard</t>
  </si>
  <si>
    <t>Nicolas</t>
  </si>
  <si>
    <t>nicolas.chaslard@charente.chambagri.fr, bondu@sabvdronneaval.fr</t>
  </si>
  <si>
    <t>06 07 76 91 58</t>
  </si>
  <si>
    <t>FR5400420</t>
  </si>
  <si>
    <t>Côteaux du Montmorélien</t>
  </si>
  <si>
    <t>Adam</t>
  </si>
  <si>
    <t>Mélanie</t>
  </si>
  <si>
    <t>m.adam@cen-na.org</t>
  </si>
  <si>
    <t>06 17 90 62 07</t>
  </si>
  <si>
    <t>FR5400422</t>
  </si>
  <si>
    <t>Landes de Touverac - Saint-Vallier</t>
  </si>
  <si>
    <t>LEGER</t>
  </si>
  <si>
    <t>06 79 93 98 54</t>
  </si>
  <si>
    <t>FR5402009</t>
  </si>
  <si>
    <t>Vallée de la Charente entre Angoulème et Cognac et ses principaux affluents (SOLOIRE, BOEME, ECHELLE)</t>
  </si>
  <si>
    <t>Grand Angoulême dans 3 ans ? Ou Grand Cognac</t>
  </si>
  <si>
    <t>FR5412006</t>
  </si>
  <si>
    <t>Vallée de la Charente en amont d'Angoulême</t>
  </si>
  <si>
    <t>ZPS</t>
  </si>
  <si>
    <t>FR5412021</t>
  </si>
  <si>
    <t>Plaine de Villefagnan</t>
  </si>
  <si>
    <t>LPO Vienne</t>
  </si>
  <si>
    <t>PERSON</t>
  </si>
  <si>
    <t>Louis</t>
  </si>
  <si>
    <t>louis.person@lpo.fr</t>
  </si>
  <si>
    <t>07 86 31 67 67</t>
  </si>
  <si>
    <t>FR5412023</t>
  </si>
  <si>
    <t>Plaines de Barbezières à Gourville</t>
  </si>
  <si>
    <t>Deleule</t>
  </si>
  <si>
    <t>Margot</t>
  </si>
  <si>
    <t>margot.deleule@lpo.fr</t>
  </si>
  <si>
    <t>06 34 20 50 74</t>
  </si>
  <si>
    <t>FR7401103</t>
  </si>
  <si>
    <t>Vallée de la Dordogne sur l'ensemble de son cours et affluents</t>
  </si>
  <si>
    <t>Conseil Départemental de la Corrèze</t>
  </si>
  <si>
    <t>ADASEA</t>
  </si>
  <si>
    <t>Copil à réaliser</t>
  </si>
  <si>
    <t>Sophie Riol</t>
  </si>
  <si>
    <t>Julie Marcinkowski</t>
  </si>
  <si>
    <t>FR7401104</t>
  </si>
  <si>
    <t>Tourbière de Négarioux Malsagne</t>
  </si>
  <si>
    <t>Parc Naturel Régional de Millevaches</t>
  </si>
  <si>
    <t>NOZAY</t>
  </si>
  <si>
    <t>Solène</t>
  </si>
  <si>
    <t>s.nozay@pnr-millevaches.fr</t>
  </si>
  <si>
    <t>05.55.96.97.17</t>
  </si>
  <si>
    <t>FR7401105</t>
  </si>
  <si>
    <t>Landes et zones humides de la Haute Vézère</t>
  </si>
  <si>
    <t>GUITTONNEAU</t>
  </si>
  <si>
    <t>Sonia</t>
  </si>
  <si>
    <t>s.guittonneau@cen-na.org</t>
  </si>
  <si>
    <t>05 55 46 09 83</t>
  </si>
  <si>
    <t>Animation sous traitée au CEN NA</t>
  </si>
  <si>
    <t>FR7401107</t>
  </si>
  <si>
    <t>Landes des Monédières</t>
  </si>
  <si>
    <t>FR7401108</t>
  </si>
  <si>
    <t>Landes et pelouses serpentinicoles du sud corrèzien</t>
  </si>
  <si>
    <t>DDT19</t>
  </si>
  <si>
    <t>LAGORSSE</t>
  </si>
  <si>
    <t>Christophe</t>
  </si>
  <si>
    <t>clagorsse@conservatoirelimousin.com</t>
  </si>
  <si>
    <t>06.32.44.36.17</t>
  </si>
  <si>
    <t>Consultation des collectivités par mail le 21/11/2019</t>
  </si>
  <si>
    <t>FR7401109</t>
  </si>
  <si>
    <t>Gorges de la Vézère autour de Treignac</t>
  </si>
  <si>
    <t>06.67.24.50.30</t>
  </si>
  <si>
    <t>FR7401110</t>
  </si>
  <si>
    <t>Forêt de la Cubesse</t>
  </si>
  <si>
    <t>FR7401111</t>
  </si>
  <si>
    <t>Vallée de la Vézère d’Uzerche à la limite départementale Corrèze / Dordogne</t>
  </si>
  <si>
    <t>Syndicat Intercommunal d’Aménagement de la Vézère</t>
  </si>
  <si>
    <t>L’animation 2022/2025 va débuter au 01/07/2022</t>
  </si>
  <si>
    <t>FR7401113</t>
  </si>
  <si>
    <t>Vallée de la Montane vers Gimel-les-Cascades</t>
  </si>
  <si>
    <t>Commune de Gimel-les-Cascades</t>
  </si>
  <si>
    <t>CPIE 19</t>
  </si>
  <si>
    <t>LANCON</t>
  </si>
  <si>
    <t>g.lancon@cpiecorreze.com</t>
  </si>
  <si>
    <t>05.55.20.88.91</t>
  </si>
  <si>
    <t>FR7401119</t>
  </si>
  <si>
    <t>Pelouses calcicoles et forêts du Causse corrézien</t>
  </si>
  <si>
    <t>FR7401120</t>
  </si>
  <si>
    <t>Abîmes de la Fage</t>
  </si>
  <si>
    <t>projet</t>
  </si>
  <si>
    <t>extension (pour le moment site limité au gouffre seulement)</t>
  </si>
  <si>
    <t>GMHL</t>
  </si>
  <si>
    <t>DEVAUD</t>
  </si>
  <si>
    <t>Manon</t>
  </si>
  <si>
    <t>m.devaud@gmhl.asso.fr</t>
  </si>
  <si>
    <t>05 55 32 43 73</t>
  </si>
  <si>
    <t>FR7401121</t>
  </si>
  <si>
    <t>Vallée du ruisseau du Moulin de Vignols</t>
  </si>
  <si>
    <t>FR7401122</t>
  </si>
  <si>
    <t>Ruisseaux de la région de Neuvic</t>
  </si>
  <si>
    <t>Forêt vivante</t>
  </si>
  <si>
    <t>MIGNAUT</t>
  </si>
  <si>
    <t>Thomas</t>
  </si>
  <si>
    <t>thomas.mignaut@foretvivante.fr</t>
  </si>
  <si>
    <t>07 81 07 82 89</t>
  </si>
  <si>
    <t>FR7401123</t>
  </si>
  <si>
    <t>Tourbières et fonds tourbeux de Bonnefond Péret Bel Air</t>
  </si>
  <si>
    <t>FR7401148</t>
  </si>
  <si>
    <t>Haute vallée de la Vienne</t>
  </si>
  <si>
    <t>19-23-87</t>
  </si>
  <si>
    <t>projet bloqué depuis de nombreuses années</t>
  </si>
  <si>
    <t>FR7412001</t>
  </si>
  <si>
    <t>Gorges de la Dordogne</t>
  </si>
  <si>
    <t>19-63-15</t>
  </si>
  <si>
    <t>VIRONDEAU</t>
  </si>
  <si>
    <t>Anthony</t>
  </si>
  <si>
    <t>anthony.virondeau@lpo.fr</t>
  </si>
  <si>
    <t>05.55.32.20.23</t>
  </si>
  <si>
    <t>DDT 19 en charge de ce site étendu sur 2 départements</t>
  </si>
  <si>
    <t>Site sur 3 départements et 2 régions – 2 structures animatrices : LPO Limousin + LPO Auvergne-Rhône-Alpes</t>
  </si>
  <si>
    <t>FR7401124</t>
  </si>
  <si>
    <t>Bassin de Gouzon</t>
  </si>
  <si>
    <t>Conseil Départemental de la Creuse</t>
  </si>
  <si>
    <t>Chambre agricutlure 23</t>
  </si>
  <si>
    <t>BEUZE</t>
  </si>
  <si>
    <t>Pierre</t>
  </si>
  <si>
    <t>pierre.beuze@creuse.chamabagri.fr</t>
  </si>
  <si>
    <t>05 55 61 50 31</t>
  </si>
  <si>
    <t>12/04/2021 pour une durée de trois ans renouvelable – renouvellement à prévoir avant le 12/04/2024</t>
  </si>
  <si>
    <t>pas de convention cadre – animation du 15/04/2022 au 31/12/2022 (afin de coller ensuite avec la nouvelle programmation européenne)</t>
  </si>
  <si>
    <t>pas de convention cadre – fin d’animation au 31/12/2022 (repartir au 01/01/2023 avec la nouvelle programmation européenne – souhait de l’ancien directeur de l’environnement du Conseil Départemental de la Creuse)</t>
  </si>
  <si>
    <t>question : est-ce que la nouvelle programmation européenne sera prête au 01/01/2023 ?</t>
  </si>
  <si>
    <t>Evelyne COTICHE</t>
  </si>
  <si>
    <t>FR7401125</t>
  </si>
  <si>
    <t>Tourbière de l'étang du Bourdeau</t>
  </si>
  <si>
    <t>Communauté de Communes Creuse Sud-Ouest</t>
  </si>
  <si>
    <t>WILL</t>
  </si>
  <si>
    <t>Cécilia</t>
  </si>
  <si>
    <t>cwill@conservatoirelimousin.com</t>
  </si>
  <si>
    <t>05 55 32 46 72</t>
  </si>
  <si>
    <t>05/11/2019 (renouvellement avant le 04/11/2022)</t>
  </si>
  <si>
    <t>convention cadre OUI – début animation : 01/08/202</t>
  </si>
  <si>
    <t>FR7401128</t>
  </si>
  <si>
    <t>Vallée de la Gioune</t>
  </si>
  <si>
    <t>syndicat mixte de gestion du PNR de Millevaches</t>
  </si>
  <si>
    <t>22/10/2020 – renouvellement à prévoir avant le 22/10/2023)</t>
  </si>
  <si>
    <t>pas de convention cade – début animation en régie : 01/03/2022</t>
  </si>
  <si>
    <t>animation ensuite sur la nouvelle programmation</t>
  </si>
  <si>
    <t>FR7401129</t>
  </si>
  <si>
    <t>Vallée de la Creuse</t>
  </si>
  <si>
    <t>DDT23</t>
  </si>
  <si>
    <t>GRUGIER</t>
  </si>
  <si>
    <t>Yvan</t>
  </si>
  <si>
    <t>y.grugier@cen-na.org</t>
  </si>
  <si>
    <t>05 55 03 09 03</t>
  </si>
  <si>
    <t>03/11/2022 (CD a dit non , marché relancé pour 1 an -&gt; fin 2023)</t>
  </si>
  <si>
    <t>prochain portage par le Conseil départemental de la Creuse – COPIL prévu en septembre 2022</t>
  </si>
  <si>
    <t>FR7401130</t>
  </si>
  <si>
    <t>Gorges de la Grande Creuse</t>
  </si>
  <si>
    <t>FR7401131</t>
  </si>
  <si>
    <t>Gorges de la Tardes et Vallée du Cher</t>
  </si>
  <si>
    <t>ONF 23</t>
  </si>
  <si>
    <t>RIVIERE</t>
  </si>
  <si>
    <t>Laurent</t>
  </si>
  <si>
    <t>laurent.riviere@onf.fr</t>
  </si>
  <si>
    <t>05 55 52 31 56</t>
  </si>
  <si>
    <t>10/12/2019 pour une durée de trois ans – renouvellement pour une prochaine période de trois ans avant le 10/12/2022</t>
  </si>
  <si>
    <t>pas de convention cadre signée – début opération animation 10/07/2021</t>
  </si>
  <si>
    <t>prochaine demande de subvention sur la prochaine programmation – souhait du CD23 de caler la prochaine animation avec la nouvelle programmation</t>
  </si>
  <si>
    <t>FR7401145</t>
  </si>
  <si>
    <t>Landes et zones humides autour du lac de Vassivière</t>
  </si>
  <si>
    <t>23-87</t>
  </si>
  <si>
    <t>01/03/2022 (pas de convention cadre)</t>
  </si>
  <si>
    <t>28/02/2023 (pas de convention cadre)</t>
  </si>
  <si>
    <t>Site interdépartemental coordonné par la DDT 23</t>
  </si>
  <si>
    <t>FR7401146</t>
  </si>
  <si>
    <t>Vallée du Taurion et affluents</t>
  </si>
  <si>
    <t>FOUCOUT</t>
  </si>
  <si>
    <t>Aurélie</t>
  </si>
  <si>
    <t>afoucout@conservatoirelimousin.com</t>
  </si>
  <si>
    <t>05.55.03.29.07</t>
  </si>
  <si>
    <t>03/11/2022 (a été relancé pour 1 an -&gt; fin 2023)</t>
  </si>
  <si>
    <t>Quid de la prochaine animation ? Il avait été sollicité 60 000,00 € pour lancer la prochaine animation. Reçu en AE 45 000,00 € - est-ce que la DDT de la Creuse doit lancer l’animation ou est-ce que le Conseil Régional lancera l’animation ? A travailler ensemble – le site ne pourra être proposé à une collectivité. Pourquoi ? Car toutes les communes de ce site ne sont pas localisées dans le territoire du PNR. Site à l’échelle de plusieurs communautés de communes – Le Conseil Régional devra porter ce site.</t>
  </si>
  <si>
    <t>FR7412002</t>
  </si>
  <si>
    <t>Étang des Landes (double site Natura 2000 avec le site Bassin de Gouzon)</t>
  </si>
  <si>
    <t>pas de convention cadre – animation du 15/04/2022 au 31/12/2022 (afin de coller ensuite avec la nouvelle programmation européenne) - 04/05/2022 pour la révision en parallèle de l’animation</t>
  </si>
  <si>
    <t>pas de convention cadre – fin d’animation au 31/12/2022 (repartir au 01/01/2023 avec la nouvelle programmation européenne – souhait de l’ancien directeur de l’environnement du Conseil Départemental de la Creuse) - pour la révision en parallèle de l’animation, fin de la prestation physique au 14/06/2024</t>
  </si>
  <si>
    <t>FR7412003</t>
  </si>
  <si>
    <t>Plateau de Millevaches</t>
  </si>
  <si>
    <t>23-19-87</t>
  </si>
  <si>
    <t>VILLA</t>
  </si>
  <si>
    <t>Olivier</t>
  </si>
  <si>
    <t>o.villa@pnr-millevaches.fr</t>
  </si>
  <si>
    <t>05.55.96.97.07</t>
  </si>
  <si>
    <t>DDT 23 en charge de ce site étendu sur 3 départements</t>
  </si>
  <si>
    <t>01/03/2021 pour une durée de trois ans – renouvellement à prévoir avant le 01/03/2024</t>
  </si>
  <si>
    <t>pas de convention cadre – animation du 1/03/2022 au 28/02/2023</t>
  </si>
  <si>
    <t>pas de convention cade – fin d’animation en cours au 28/02/2023</t>
  </si>
  <si>
    <t>FR7200680</t>
  </si>
  <si>
    <t>Marais du Bas Médoc</t>
  </si>
  <si>
    <t>DOCOB validé</t>
  </si>
  <si>
    <t>oui ?</t>
  </si>
  <si>
    <t>29/06/2012 (note de service)</t>
  </si>
  <si>
    <t>PNR Médoc</t>
  </si>
  <si>
    <t>PNR MÉDOC</t>
  </si>
  <si>
    <t>Menegazzi</t>
  </si>
  <si>
    <t>Clémence</t>
  </si>
  <si>
    <t>c.menegazzi@pnr-medoc.fr</t>
  </si>
  <si>
    <t>05 57 75 18 94/06 45 59 55 95</t>
  </si>
  <si>
    <t>mai</t>
  </si>
  <si>
    <t>Uniquement convention financière 2021/2023</t>
  </si>
  <si>
    <t>Camille Meunier</t>
  </si>
  <si>
    <t>Luc Albert</t>
  </si>
  <si>
    <t>FR7200681</t>
  </si>
  <si>
    <t>Zones humides de l'arrière dune du littoral girondin</t>
  </si>
  <si>
    <t>22/10/2012 (note de service)</t>
  </si>
  <si>
    <t>SIAEBVELG</t>
  </si>
  <si>
    <t>Dubreuil</t>
  </si>
  <si>
    <t>Charlotte</t>
  </si>
  <si>
    <t>dubreuil.charlottexd@gmail.com</t>
  </si>
  <si>
    <t>06 30 47 31 72</t>
  </si>
  <si>
    <t>juin (fusion avec la CLE)</t>
  </si>
  <si>
    <t>Co financement AEAG mais instruction en DDTM</t>
  </si>
  <si>
    <t>FR7200682</t>
  </si>
  <si>
    <t>Palus de Saint-Loubès et d'Izon</t>
  </si>
  <si>
    <t>DDTM33</t>
  </si>
  <si>
    <t>Léger</t>
  </si>
  <si>
    <t>possible reprise animation N2000 par le SMER’E2M en 2023</t>
  </si>
  <si>
    <t>Sophie Eyherabide</t>
  </si>
  <si>
    <t>FR7200683</t>
  </si>
  <si>
    <t>Marais du Haut Médoc</t>
  </si>
  <si>
    <t>FR7200684</t>
  </si>
  <si>
    <t>Marais de Braud-et-Saint-Louis et de Saint-Ciers-sur-Gironde</t>
  </si>
  <si>
    <t>Révision ou actualisation envisagée à court terme</t>
  </si>
  <si>
    <t>06/04/2011 (note de service)</t>
  </si>
  <si>
    <t>Communauté de communes de l’Estuaire (CCE)</t>
  </si>
  <si>
    <t>CCE (Communauté de Communes de l’Estuaire)</t>
  </si>
  <si>
    <t>Pignon</t>
  </si>
  <si>
    <t>Clément</t>
  </si>
  <si>
    <t>clement.pignon@cc-estuaire.fr</t>
  </si>
  <si>
    <t>05.57.42.61.99/07 78 47 66 37</t>
  </si>
  <si>
    <t>Renouvellement à prévoir au COPIL 2023</t>
  </si>
  <si>
    <t>FR7200685</t>
  </si>
  <si>
    <t>Vallée et palus du Moron</t>
  </si>
  <si>
    <t>Extension ajout gites majeurs chiros envisagé 2023</t>
  </si>
  <si>
    <t>12/11/2015 (note de service)</t>
  </si>
  <si>
    <t>SGBV Moron, Blayais, Virvée et Renaudière</t>
  </si>
  <si>
    <t>Arango</t>
  </si>
  <si>
    <t>Maria</t>
  </si>
  <si>
    <t>m.arango@syndicatdumoron.fr</t>
  </si>
  <si>
    <t>06.83.30.07.30</t>
  </si>
  <si>
    <t>convention non produite</t>
  </si>
  <si>
    <t>FR7200686</t>
  </si>
  <si>
    <t>Marais du Bec d'Ambès</t>
  </si>
  <si>
    <t>13/09/2013 (note de service)</t>
  </si>
  <si>
    <t>Bordeaux Métropole</t>
  </si>
  <si>
    <t>Suffran</t>
  </si>
  <si>
    <t>Yves</t>
  </si>
  <si>
    <t>y.suffran@bordeaux-metropole.fr</t>
  </si>
  <si>
    <t>05 33 89 56 05</t>
  </si>
  <si>
    <t>FR7200687</t>
  </si>
  <si>
    <t>Marais de Bruges, Blanquefort et Parampuyre</t>
  </si>
  <si>
    <t>Date validation plan gestion RNN</t>
  </si>
  <si>
    <t>FR7200688</t>
  </si>
  <si>
    <t>Bocage humide de Cadaujac et Saint-Médard-d'Eyrans</t>
  </si>
  <si>
    <t>CCM (Communauté de Communes de Montesquieu)</t>
  </si>
  <si>
    <t>Laudoyer</t>
  </si>
  <si>
    <t>Julie</t>
  </si>
  <si>
    <t>j.laudoyer@cc-montesquieu.fr</t>
  </si>
  <si>
    <t>05.57.96.79.67/06.26.22.02 81</t>
  </si>
  <si>
    <t>Demande annuelle car structure peu fiable</t>
  </si>
  <si>
    <t>FR7200689</t>
  </si>
  <si>
    <t>Vallées de la Saye et du Meudon</t>
  </si>
  <si>
    <t>Tartary</t>
  </si>
  <si>
    <t>Pascal</t>
  </si>
  <si>
    <t>p.tartary@cen-na.org</t>
  </si>
  <si>
    <t>05.56.57.67.73/07.69.52.13.89</t>
  </si>
  <si>
    <t>juin</t>
  </si>
  <si>
    <t>FR7200690</t>
  </si>
  <si>
    <t>Réseau hydrographique de l'Engranne</t>
  </si>
  <si>
    <t>Etude extension validée COPIL 2021</t>
  </si>
  <si>
    <t>30/11/2009 (note de service)</t>
  </si>
  <si>
    <t>SMER’E2M (Syndicat Mixte des Eaux et rivières de l’Entre-deux-Mer)</t>
  </si>
  <si>
    <t>SMER Entre-Deux-Mers</t>
  </si>
  <si>
    <t>Gillaizeau</t>
  </si>
  <si>
    <t>Pauline</t>
  </si>
  <si>
    <t>natura2000@smer-e2m.fr</t>
  </si>
  <si>
    <t>06 01 14 68 43/05 57 84 89 54</t>
  </si>
  <si>
    <t>assurer continuité de l’animation</t>
  </si>
  <si>
    <t>FR7200691</t>
  </si>
  <si>
    <t>Vallée de l'Euille</t>
  </si>
  <si>
    <t>FR7200692</t>
  </si>
  <si>
    <t>Réseau hydrographique du Dropt</t>
  </si>
  <si>
    <t>33-47</t>
  </si>
  <si>
    <t>04/07/2016 (note de service)</t>
  </si>
  <si>
    <t>EPIDROPT</t>
  </si>
  <si>
    <t>Lainé</t>
  </si>
  <si>
    <t>zh.dropt@orange.fr</t>
  </si>
  <si>
    <t>07.86.78.08.15/05.53.57.53.42</t>
  </si>
  <si>
    <t>renouvellement portage prévu prochain COPIL</t>
  </si>
  <si>
    <t>FR7200693</t>
  </si>
  <si>
    <t>Vallée du Ciron</t>
  </si>
  <si>
    <t>33-40-47</t>
  </si>
  <si>
    <t>10/08/2011 (note de service)</t>
  </si>
  <si>
    <t>Syndicat d’Aménagement du Bassin Versant du Ciron</t>
  </si>
  <si>
    <t>Lagourgue</t>
  </si>
  <si>
    <t>Cynthia</t>
  </si>
  <si>
    <t>c.lagourgue@syndicatduciron.fr</t>
  </si>
  <si>
    <t>05 56 65 01 17</t>
  </si>
  <si>
    <t>Délib 17/12/20</t>
  </si>
  <si>
    <t>mars/avril</t>
  </si>
  <si>
    <t>pas de convention en cours</t>
  </si>
  <si>
    <t>FR7200694</t>
  </si>
  <si>
    <t>Réseau hydrographique de la Bassanne</t>
  </si>
  <si>
    <t>16/10/2014 (note de service)</t>
  </si>
  <si>
    <t>SMAHBB (Syndicat Mixte d’Aménagement Hydraulique des bassins versants du Beuve et de la Bassanne)</t>
  </si>
  <si>
    <t>Marie</t>
  </si>
  <si>
    <t>Lucie</t>
  </si>
  <si>
    <t>natura2000@smahbb.fr</t>
  </si>
  <si>
    <t xml:space="preserve">07 86 00 47 84 </t>
  </si>
  <si>
    <t>décembre</t>
  </si>
  <si>
    <t>FR7200695</t>
  </si>
  <si>
    <t>Réseau hydrographique du Lisos</t>
  </si>
  <si>
    <t>30/01/2014 (note de service)</t>
  </si>
  <si>
    <t>FR7200696</t>
  </si>
  <si>
    <t>Domaine départemental d'Hostens</t>
  </si>
  <si>
    <t>aucune (discussion sur l’animation prévue le 20/06/22)</t>
  </si>
  <si>
    <t>Delphine Espalieu</t>
  </si>
  <si>
    <t>FR7200697</t>
  </si>
  <si>
    <t>Boisements à chênes verts des dunes du littoral girondin</t>
  </si>
  <si>
    <t>19/09/2008 (note de service)</t>
  </si>
  <si>
    <t>ONF</t>
  </si>
  <si>
    <t>Decrock</t>
  </si>
  <si>
    <t>Laura</t>
  </si>
  <si>
    <t>laura.decrock@onf.fr</t>
  </si>
  <si>
    <t>06.25.85.76.84</t>
  </si>
  <si>
    <t>FR7200698</t>
  </si>
  <si>
    <t>Carrières de Cénac</t>
  </si>
  <si>
    <t>04/03/2013 (Note de service)</t>
  </si>
  <si>
    <t>FR7200699</t>
  </si>
  <si>
    <t>Grottes du Trou Noir</t>
  </si>
  <si>
    <t>FR7200702</t>
  </si>
  <si>
    <t>Forêts dunaires de la Teste-de-Buch</t>
  </si>
  <si>
    <t>30/07/2012 (Note de service)</t>
  </si>
  <si>
    <t>Mairie de La Teste de Buch</t>
  </si>
  <si>
    <t>Biosca</t>
  </si>
  <si>
    <t>Rebecca</t>
  </si>
  <si>
    <t>rebecca.biosca@latestedebuch.fr</t>
  </si>
  <si>
    <t>05.57.73.06.65</t>
  </si>
  <si>
    <t>60 % site brûlé par incendies été 2022</t>
  </si>
  <si>
    <t>FR7200703</t>
  </si>
  <si>
    <t>Forêt de la Pointe de Grave et marais du Logit</t>
  </si>
  <si>
    <t>FR7200705</t>
  </si>
  <si>
    <t>Carrières souterraines de Villegouge</t>
  </si>
  <si>
    <t>FR7200708</t>
  </si>
  <si>
    <t>Lagunes de Saint-Magne et Louchats</t>
  </si>
  <si>
    <t>11/09/2006 (Note de service)</t>
  </si>
  <si>
    <t>PNR Landes de Gascogne</t>
  </si>
  <si>
    <t xml:space="preserve">Fouert-Pouret </t>
  </si>
  <si>
    <t>Jérôme</t>
  </si>
  <si>
    <t>j.fouert-pouret@parc-landes-de-gascogne.fr</t>
  </si>
  <si>
    <t>05 57 71 99 80/06 01 49 78 55</t>
  </si>
  <si>
    <t>Convention financière et subvention dans une seule convention gérée par les Landes</t>
  </si>
  <si>
    <t>FR7200709</t>
  </si>
  <si>
    <t>Lagunes de Saint-Symphorien</t>
  </si>
  <si>
    <t>11/09/06 (Note de service)</t>
  </si>
  <si>
    <t>FR7200728</t>
  </si>
  <si>
    <t>Lagunes de Brocas</t>
  </si>
  <si>
    <t>33-40</t>
  </si>
  <si>
    <t>Parc naturel régional des landes de Gascogne</t>
  </si>
  <si>
    <t>FOUERT-POURET</t>
  </si>
  <si>
    <t>Cf 33</t>
  </si>
  <si>
    <t>Franck Rossi</t>
  </si>
  <si>
    <t>Simon Schiano</t>
  </si>
  <si>
    <t>FR7200797</t>
  </si>
  <si>
    <t>Réseau hydrographique du Gat Mort et du Saucats</t>
  </si>
  <si>
    <t>02/11/2011 (Note de service)</t>
  </si>
  <si>
    <t>Malinge</t>
  </si>
  <si>
    <t>m.malinge@cc-montesquieu.fr</t>
  </si>
  <si>
    <t>05 24 73 34 26/06 21 99 74 02</t>
  </si>
  <si>
    <t>FR7200801</t>
  </si>
  <si>
    <t>Réseau hydrographique du Brion</t>
  </si>
  <si>
    <t>30/01/14 (Note de service)</t>
  </si>
  <si>
    <t>FR7200802</t>
  </si>
  <si>
    <t>Réseau hydrographique du Beuve</t>
  </si>
  <si>
    <t>16/10/2014 (Note de service)</t>
  </si>
  <si>
    <t>FR7200803</t>
  </si>
  <si>
    <t>Réseau hydrographique du Gestas</t>
  </si>
  <si>
    <t>02/11/11 (Note de service)</t>
  </si>
  <si>
    <t>Océane Pasquet en remplacement de congés maternité</t>
  </si>
  <si>
    <t>Portage a refaire valider lors du Prochain COPIL</t>
  </si>
  <si>
    <t>FR7200804</t>
  </si>
  <si>
    <t>Réseau hydrographique de la Pimpinne</t>
  </si>
  <si>
    <t>validation perimètre local au COPIL 2022 prévue</t>
  </si>
  <si>
    <t>15/02/2016 (note de service)</t>
  </si>
  <si>
    <t>FR7200805</t>
  </si>
  <si>
    <t>Réseau hydrographique des Jalles de Saint-Médard et d'Eysines</t>
  </si>
  <si>
    <t>05/02/2014 (Note de service)</t>
  </si>
  <si>
    <t>Pouly</t>
  </si>
  <si>
    <t xml:space="preserve">Nicolas </t>
  </si>
  <si>
    <t>n.pouly@bordeaux-metropole.fr</t>
  </si>
  <si>
    <t>FR7210029</t>
  </si>
  <si>
    <t>Marais de Bruges</t>
  </si>
  <si>
    <t>validé local</t>
  </si>
  <si>
    <t>Plan de gestion de la RNN valant DOCOB</t>
  </si>
  <si>
    <t>BORDEAUX Métropole</t>
  </si>
  <si>
    <t>05.33.89.56.05</t>
  </si>
  <si>
    <t>Camillle Meunier</t>
  </si>
  <si>
    <t>FR7210030</t>
  </si>
  <si>
    <t>Côte médocaine : dunes boisées et dépression humides</t>
  </si>
  <si>
    <t>06.30.47.31.72</t>
  </si>
  <si>
    <t>Co-financement animation AEAG</t>
  </si>
  <si>
    <t>FR7210065</t>
  </si>
  <si>
    <t>Marais du Nord Médoc</t>
  </si>
  <si>
    <t>Validé local et transmis DREAL 2015</t>
  </si>
  <si>
    <t>périmètre validé en local différents de celui de l’INPN : retraits à prévoir</t>
  </si>
  <si>
    <t>Parc Naturel Regional du Médoc</t>
  </si>
  <si>
    <t>en congés parental. Animateur en cours de recrutement pour septembre</t>
  </si>
  <si>
    <t>FR7212014</t>
  </si>
  <si>
    <t>Estuaire de la Gironde : marais du Blayais</t>
  </si>
  <si>
    <t>Transmis ministère</t>
  </si>
  <si>
    <t>06/04/2011(Note de service)</t>
  </si>
  <si>
    <t>FR7200742</t>
  </si>
  <si>
    <t>Massif du Moulle de Jaout</t>
  </si>
  <si>
    <t>en cours</t>
  </si>
  <si>
    <t>Diagnostic écologique réalisé</t>
  </si>
  <si>
    <t>Julia Rambaud – Luc Albert</t>
  </si>
  <si>
    <t>FR7200743</t>
  </si>
  <si>
    <t>Massif du Ger et du Lurien</t>
  </si>
  <si>
    <t>FR7200744</t>
  </si>
  <si>
    <t>Massif de Sesques et de l'Ossau</t>
  </si>
  <si>
    <t>FR7200745</t>
  </si>
  <si>
    <t>Massif du Montagnon</t>
  </si>
  <si>
    <t>FR7200746</t>
  </si>
  <si>
    <t>Massif de l'Anie et d'Espelunguère</t>
  </si>
  <si>
    <t>FR7200747</t>
  </si>
  <si>
    <t>Massif du Layens</t>
  </si>
  <si>
    <t>FR7200749</t>
  </si>
  <si>
    <t>Montagnes du Barétous</t>
  </si>
  <si>
    <t>Transmis CE</t>
  </si>
  <si>
    <t>ajustement d’ordre géomatique</t>
  </si>
  <si>
    <t>FR7200750</t>
  </si>
  <si>
    <t>Montagnes de la Haute Soule</t>
  </si>
  <si>
    <t>FR7200751</t>
  </si>
  <si>
    <t>Montagnes du Pic des Escaliers</t>
  </si>
  <si>
    <t>FR7200752</t>
  </si>
  <si>
    <t>Massif des Arbailles</t>
  </si>
  <si>
    <t>FR7200753</t>
  </si>
  <si>
    <t>Forêt d'Iraty</t>
  </si>
  <si>
    <t>FR7200754</t>
  </si>
  <si>
    <t>Montagnes de Saint-Jean-Pied-de-Port</t>
  </si>
  <si>
    <t>Commission Syndicale du Pays de de Cize</t>
  </si>
  <si>
    <t>PIANA</t>
  </si>
  <si>
    <t>Marine</t>
  </si>
  <si>
    <t>marine.cize@orange.fr</t>
  </si>
  <si>
    <t>05 59 37 01 26/06-85-20-73-36</t>
  </si>
  <si>
    <t>FR7200756</t>
  </si>
  <si>
    <t>Montagnes des Aldudes</t>
  </si>
  <si>
    <t>Commission Syndicale de la vallée de Baigorri</t>
  </si>
  <si>
    <t>VILARELLE</t>
  </si>
  <si>
    <t>mvilarelle.csvb@gmail.com</t>
  </si>
  <si>
    <t>05-59-37-89-39/06-37-95-07-89</t>
  </si>
  <si>
    <t>FR7200758</t>
  </si>
  <si>
    <t>Massif du Baygoura</t>
  </si>
  <si>
    <t>Réunion avec les élus le 5 octobre 2021 =&gt; élaboration du DOCOB envisagé par la CAPB</t>
  </si>
  <si>
    <r>
      <t xml:space="preserve">Copil désignation structure en octobre2022 </t>
    </r>
    <r>
      <rPr>
        <b/>
        <sz val="11"/>
        <color theme="1"/>
        <rFont val="Calibri"/>
        <family val="2"/>
        <scheme val="minor"/>
      </rPr>
      <t>fait</t>
    </r>
  </si>
  <si>
    <t>FR7200759</t>
  </si>
  <si>
    <t>Massif du Mondarrain et de l'Artzamendi</t>
  </si>
  <si>
    <t>SIVU du Massif du Mondarrain et de l’Artzamendi</t>
  </si>
  <si>
    <t>SIVU du Massif du Mondarrain et de l’Artzamendi (CEN et EHLG comme prestataires)</t>
  </si>
  <si>
    <t>CAVAILLES                      CORNU</t>
  </si>
  <si>
    <t>Guillaume                      Peïo</t>
  </si>
  <si>
    <t>sivu.mondarrain.artzamendi@gmail.com</t>
  </si>
  <si>
    <t>05 59 29 75 36</t>
  </si>
  <si>
    <t>FR7200760</t>
  </si>
  <si>
    <t>Massif de la Rhune et de Choldocogagna</t>
  </si>
  <si>
    <t>en cours d’actualisation</t>
  </si>
  <si>
    <t>08/03/2010Note de service</t>
  </si>
  <si>
    <t>Communauté d’Agglomération Pays Basque</t>
  </si>
  <si>
    <t>BAREYRE-COURDURIÉ</t>
  </si>
  <si>
    <t>Natacha</t>
  </si>
  <si>
    <t>n.courdurie@communaute-paysbasque.fr</t>
  </si>
  <si>
    <t>05 59 56 05 11/06 16 87 89 10</t>
  </si>
  <si>
    <t>FR7200766</t>
  </si>
  <si>
    <t>Vallon du Clamondé</t>
  </si>
  <si>
    <t>validé COPIL</t>
  </si>
  <si>
    <t>suite à élaboration DOCOB</t>
  </si>
  <si>
    <t>ETAT</t>
  </si>
  <si>
    <t>DDT64</t>
  </si>
  <si>
    <t>La Communauté de communes Lacq-Orthez a été sollicité pour le portage de l’animation. A ce jour, elle n’a pas donné de suites favorables.</t>
  </si>
  <si>
    <t>FR7200770</t>
  </si>
  <si>
    <t>Parc boisé du Château de Pau</t>
  </si>
  <si>
    <t>DOCOB validé Copil février 2022</t>
  </si>
  <si>
    <t>Musée du Chateau de Pau</t>
  </si>
  <si>
    <t>CEN Nouvelle Aquitaine</t>
  </si>
  <si>
    <t>CAUBET</t>
  </si>
  <si>
    <t>Simon</t>
  </si>
  <si>
    <t>s.caubet@cen-na.org</t>
  </si>
  <si>
    <t>05 59 04 91 11/07 66 54 17 63</t>
  </si>
  <si>
    <t>Le marché d’animation n’a pas encore été lancé par le château de Pau.</t>
  </si>
  <si>
    <t>FR7200777</t>
  </si>
  <si>
    <t>Lac de Mouriscot</t>
  </si>
  <si>
    <t>à relancer (précédente consultation a donné lieu à des avis négatif du syndicat d'aménagement en raison d’un projet d'urbanisation d’un secteur du site)</t>
  </si>
  <si>
    <t>DOCOB achevé mais non encore validé</t>
  </si>
  <si>
    <t>FR7200779</t>
  </si>
  <si>
    <t>Coteaux de Castetpugon, de Cadillon et de Lembeye</t>
  </si>
  <si>
    <t>Il y a eu une animation sur ce site portée par la CC. La DDTM n’a pas porté l’animation du site.</t>
  </si>
  <si>
    <t>FR7200781</t>
  </si>
  <si>
    <t>Gave de Pau</t>
  </si>
  <si>
    <t>délibération de principe du SMBGP du 26/01/22 pour le portage de Natura 2000</t>
  </si>
  <si>
    <t>FR7200782</t>
  </si>
  <si>
    <t>Tourbière de Louvie-Juzon</t>
  </si>
  <si>
    <t>DOCOB à lancer</t>
  </si>
  <si>
    <t>FR7200784</t>
  </si>
  <si>
    <t>Château d'Orthez et bords du gave</t>
  </si>
  <si>
    <t>FR7200786</t>
  </si>
  <si>
    <t>La Nive</t>
  </si>
  <si>
    <t>CHERBERO</t>
  </si>
  <si>
    <t>Mikel</t>
  </si>
  <si>
    <t>m.cherbero@communaute-paysbasque.fr</t>
  </si>
  <si>
    <t>05 59 48 30 85/07 64 47 90 88</t>
  </si>
  <si>
    <t>FR7200787</t>
  </si>
  <si>
    <t>L'Ardanavy (cours d'eau)</t>
  </si>
  <si>
    <t>FR7200788</t>
  </si>
  <si>
    <t>La Joyeuse (cours d'eau)</t>
  </si>
  <si>
    <t>FR7200789</t>
  </si>
  <si>
    <t>La Bidouze (cours d'eau)</t>
  </si>
  <si>
    <t>Elaboration du DOCOB par la CAPB à partir de fin 2022</t>
  </si>
  <si>
    <t>FR7200790</t>
  </si>
  <si>
    <t>Le Saison (cours d'eau)</t>
  </si>
  <si>
    <t>Syndicat mixte des Gaves d’Oloron et de Mauléon et leurs affluents (SIGOM)</t>
  </si>
  <si>
    <t>MINVIELLE</t>
  </si>
  <si>
    <t>Gregory</t>
  </si>
  <si>
    <t>sigom@cdg-64.fr                        g.minvielle@sigom.fr</t>
  </si>
  <si>
    <t>05 59 28 75 02/06 75 73 66 65</t>
  </si>
  <si>
    <t>FR7200791</t>
  </si>
  <si>
    <t>Le Gave d'Oloron (cours d'eau) et marais de Labastide-Villefranche</t>
  </si>
  <si>
    <t>Possibilité d’élaboration du DOCOB par SIGOM et SMGOAO</t>
  </si>
  <si>
    <t>FR7200792</t>
  </si>
  <si>
    <t>Le Gave d'Aspe et le Lourdios (cours d'eau)</t>
  </si>
  <si>
    <t>FR7200793</t>
  </si>
  <si>
    <t>Le Gave d'Ossau</t>
  </si>
  <si>
    <t>FR7210087</t>
  </si>
  <si>
    <t>Hautes vallées d'Aspe et d'Ossau</t>
  </si>
  <si>
    <t>FR7210089</t>
  </si>
  <si>
    <t>Pènes du Moulle de Jaout</t>
  </si>
  <si>
    <t>FR7212003</t>
  </si>
  <si>
    <t>Haute Soule: massif forestier, gorges d'Holzarté et d'Olhadubi</t>
  </si>
  <si>
    <t>FR7212004</t>
  </si>
  <si>
    <t>Haute Soule : forêt des Arbailles</t>
  </si>
  <si>
    <t>FR7212005</t>
  </si>
  <si>
    <t>Haute Soule : forêt d'Iraty, Orgambidexka et Pic des Escaliers</t>
  </si>
  <si>
    <t>FR7212007</t>
  </si>
  <si>
    <t>Eth Thuron des Aureys</t>
  </si>
  <si>
    <t>FR7212008</t>
  </si>
  <si>
    <t>Haute Soule : massif de la Pierre Saint-Martin</t>
  </si>
  <si>
    <t>FR7212009</t>
  </si>
  <si>
    <t>Pics de l'Estibet et de Mondragon</t>
  </si>
  <si>
    <t>FR7212010</t>
  </si>
  <si>
    <t>Barrage d'Artix et saligue du Gave de Pau</t>
  </si>
  <si>
    <t>FR7212011</t>
  </si>
  <si>
    <t>Col de Lizarrieta</t>
  </si>
  <si>
    <t>problème de réduction du périmètre non justifiée écologiquement           Consultations locales à relancer</t>
  </si>
  <si>
    <t>05 59 56 05 60/06 16 87 89 10</t>
  </si>
  <si>
    <t>FR7212012</t>
  </si>
  <si>
    <t>Vallée de la Nive des Aldudes, Col de Lindux</t>
  </si>
  <si>
    <t>Validé Copil décembre 2021</t>
  </si>
  <si>
    <t>Alexa Dulin a quitté la CSVB en mai 2022</t>
  </si>
  <si>
    <t>FR7212015</t>
  </si>
  <si>
    <t>Haute Cize : Pic d'Herrozate et forêt d'Orion</t>
  </si>
  <si>
    <t>Commission Syndicale du pays de Cize</t>
  </si>
  <si>
    <t>FR5400452</t>
  </si>
  <si>
    <t>Carrières des Pieds Grimaud</t>
  </si>
  <si>
    <t>DDT86</t>
  </si>
  <si>
    <t>FR5400453</t>
  </si>
  <si>
    <t>Landes du Pinail</t>
  </si>
  <si>
    <t>DUBOIS</t>
  </si>
  <si>
    <t>Thierry</t>
  </si>
  <si>
    <t>thierry.dubois@lpo.fr</t>
  </si>
  <si>
    <t>06 72 46 96 58</t>
  </si>
  <si>
    <t>Pas eu de COPIL actant présidence Etat (simplement un courrier DTR)</t>
  </si>
  <si>
    <t>FR5400457</t>
  </si>
  <si>
    <t>Forêt et pelouses de Lussac-les-Châteaux</t>
  </si>
  <si>
    <t>REVOL</t>
  </si>
  <si>
    <t>Morgane</t>
  </si>
  <si>
    <t>morgane.revol@lpo.fr</t>
  </si>
  <si>
    <t>06 27 81 04 56</t>
  </si>
  <si>
    <t>mars</t>
  </si>
  <si>
    <t>FR5400458</t>
  </si>
  <si>
    <t>Brandes de la Pierre-La</t>
  </si>
  <si>
    <t>juillet</t>
  </si>
  <si>
    <t>FR5400459</t>
  </si>
  <si>
    <t>Vallée du Corchon</t>
  </si>
  <si>
    <t>Vienne Nature</t>
  </si>
  <si>
    <t>DUCEPT</t>
  </si>
  <si>
    <t>Samuel</t>
  </si>
  <si>
    <t>samuel.ducept@vienne-nature.fr</t>
  </si>
  <si>
    <t>07 68 51 33 07</t>
  </si>
  <si>
    <t>avril</t>
  </si>
  <si>
    <t>Pas eu de COPIL actant présidence Etat (simplement un courrier DTR)          Prolongation de tranche envisagée</t>
  </si>
  <si>
    <t>FR5400460</t>
  </si>
  <si>
    <t>Brandes de Montmorillon</t>
  </si>
  <si>
    <t>FLORCZYK</t>
  </si>
  <si>
    <t>Célia</t>
  </si>
  <si>
    <t>c.florczyk@cen-na.org</t>
  </si>
  <si>
    <t>05 49 50 36 11 / 06 24 57 17 25</t>
  </si>
  <si>
    <t>Pas eu de COPIL actant présidence Etat (simplement un courrier DTR)                              Prolongation de tranche envisagée</t>
  </si>
  <si>
    <t>FR5400462</t>
  </si>
  <si>
    <t>Vallée de la Gartempe - Les Portes d'Enfer</t>
  </si>
  <si>
    <t>FR5400463</t>
  </si>
  <si>
    <t>Vallée de la Crochatière</t>
  </si>
  <si>
    <t>FR5400464</t>
  </si>
  <si>
    <t>Etangs d'Asnières</t>
  </si>
  <si>
    <t>ESNAULT</t>
  </si>
  <si>
    <t>Sarah</t>
  </si>
  <si>
    <t>sarah.esnault@vienne-nature.fr</t>
  </si>
  <si>
    <t>05 49 88 99 04 / 07 68 14 25 92</t>
  </si>
  <si>
    <t>Pas eu de COPIL actant présidence Etat (simplement un courrier DTR)              Prolongation de tranche envisagée</t>
  </si>
  <si>
    <t>FR5400467</t>
  </si>
  <si>
    <t>Vallée du Salleron</t>
  </si>
  <si>
    <t>Pas eu de COPIL actant présidence Etat (simplement un courrier DTR)                      Prolongation de tranche envisagée</t>
  </si>
  <si>
    <t>FR5400535</t>
  </si>
  <si>
    <t>Vallée de l'Anglin</t>
  </si>
  <si>
    <t>GAILLEDRAT</t>
  </si>
  <si>
    <t>Miguel</t>
  </si>
  <si>
    <t>miguel.gailledrat@vienne-nature.fr</t>
  </si>
  <si>
    <t>05 49 88 99 04 / 07 69 39 05 96</t>
  </si>
  <si>
    <t>fait 01/07/2022?</t>
  </si>
  <si>
    <t>à venir                 01/07/2025</t>
  </si>
  <si>
    <t>FR5402004</t>
  </si>
  <si>
    <t>Basse vallée de la Gartempe</t>
  </si>
  <si>
    <t>à venir 01/07/2025</t>
  </si>
  <si>
    <t>FR5410014</t>
  </si>
  <si>
    <t>Forêt de Moulière, landes du Pinail, bois du Défens, du Fou et de la Roche de Bran</t>
  </si>
  <si>
    <t>FR5412015</t>
  </si>
  <si>
    <t>Camp de Montmorillon, Landes de Sainte-Marie</t>
  </si>
  <si>
    <t>Pas eu de COPIL actant présidence Etat (simplement un courrier DTR)                  Prolongation de tranche envisagée</t>
  </si>
  <si>
    <t>FR5412016</t>
  </si>
  <si>
    <t>Plateau de Bellefonds</t>
  </si>
  <si>
    <t>07 86 31 67 67/05 49 88 55 22</t>
  </si>
  <si>
    <t>fait 01/07/2022 ?</t>
  </si>
  <si>
    <t>FR5412017</t>
  </si>
  <si>
    <t>Bois de l'Hospice, étang de Beaufour et environs</t>
  </si>
  <si>
    <t>Pas eu de COPIL actant présidence Etat (simplement un courrier DTR)        Prolongation de tranche envisagée</t>
  </si>
  <si>
    <t>FR5412018</t>
  </si>
  <si>
    <t>Plaines du Mirebalais et du Neuvillois</t>
  </si>
  <si>
    <t>Prolongation de tranche envisagée</t>
  </si>
  <si>
    <t>FR5412019</t>
  </si>
  <si>
    <t>Région de Pressac, étang de Combourg</t>
  </si>
  <si>
    <t>16-86</t>
  </si>
  <si>
    <t>FR5400439</t>
  </si>
  <si>
    <t>Vallée de l'Argenton</t>
  </si>
  <si>
    <t>pj d’extension</t>
  </si>
  <si>
    <t>Communauté d’Agglomération du Bocage Bressuirais</t>
  </si>
  <si>
    <t>Koch</t>
  </si>
  <si>
    <t>guillaume.koch@agglo2b.fr</t>
  </si>
  <si>
    <t>06 31 26 66 37/25 49 65 99 59</t>
  </si>
  <si>
    <t>Anne Fenech</t>
  </si>
  <si>
    <t>FR5400441</t>
  </si>
  <si>
    <t>Ruisseau le Magot</t>
  </si>
  <si>
    <t>DDT79</t>
  </si>
  <si>
    <t>Difficulté à trouver une structure animatrice sur le territoire</t>
  </si>
  <si>
    <t>Marché infructueux à deux reprises (depuis 2019). Un nouvel appel à candidature va être lancé avant le 15 juillet 2022</t>
  </si>
  <si>
    <t>FR5400442</t>
  </si>
  <si>
    <t>Bassin du Thouet amont</t>
  </si>
  <si>
    <t>Syndicat mixte de Vallée du Thouet</t>
  </si>
  <si>
    <t>Jocelyn</t>
  </si>
  <si>
    <t>natura2000@valleeduthouet.fr</t>
  </si>
  <si>
    <t>06 43 98 05 03/05 49 64 85 98</t>
  </si>
  <si>
    <t>FR5400443</t>
  </si>
  <si>
    <t>Vallée de l’Autize</t>
  </si>
  <si>
    <t xml:space="preserve">SMBV de la Sèvre Niortaise </t>
  </si>
  <si>
    <t>THEBAULT</t>
  </si>
  <si>
    <t>David</t>
  </si>
  <si>
    <t>d.thebault@smbvsn.fr</t>
  </si>
  <si>
    <t>05.49.63.33.74 – 06.75.62.40.08</t>
  </si>
  <si>
    <t>Changement de structure : SIAH vers SMBVSN au 01/01/2020. Transfert du marché notifié le 08/09/2020</t>
  </si>
  <si>
    <t>FR5400444</t>
  </si>
  <si>
    <t>Vallée du Magnerolles</t>
  </si>
  <si>
    <t>Syndicat Mixte à la Carte du Haut Val de Sèvre et Sud Gâtine (SMC)</t>
  </si>
  <si>
    <t>Poncet</t>
  </si>
  <si>
    <t>Mathilde</t>
  </si>
  <si>
    <t>mponcet@smc79.fr</t>
  </si>
  <si>
    <t>05 49 05 37 18</t>
  </si>
  <si>
    <t>FR5400445</t>
  </si>
  <si>
    <t>Chaumes d'Avon</t>
  </si>
  <si>
    <t>FR5412022 « Plaine de la Mothe Saint Héray Lezay »</t>
  </si>
  <si>
    <t>Vidal</t>
  </si>
  <si>
    <t>Justine</t>
  </si>
  <si>
    <t>j.vidal@cen-na.org</t>
  </si>
  <si>
    <t>06 17 90 62 11</t>
  </si>
  <si>
    <t>FR5400447</t>
  </si>
  <si>
    <t>Vallée de la Boutonne</t>
  </si>
  <si>
    <t>17-79</t>
  </si>
  <si>
    <t>Périmètre élargi en jv 2021</t>
  </si>
  <si>
    <t>révision suite extension ?</t>
  </si>
  <si>
    <t>Syndicat Mixte de la Boutonne (SYMBO)</t>
  </si>
  <si>
    <t>Recrutement d’un nouvel animateur en cours</t>
  </si>
  <si>
    <t>FR5400448</t>
  </si>
  <si>
    <t>Carrières de Loubeau</t>
  </si>
  <si>
    <t>Commune de Melle</t>
  </si>
  <si>
    <t>JOZELON</t>
  </si>
  <si>
    <t>Pierre.jozelon@ville-melle.fr</t>
  </si>
  <si>
    <t>06-70-29-25-67</t>
  </si>
  <si>
    <t>FR5400450</t>
  </si>
  <si>
    <t>Massif forestier de Chizé-Aulnay</t>
  </si>
  <si>
    <t>Conseil Départemental des Deux-Sèvres</t>
  </si>
  <si>
    <t>Reungoat</t>
  </si>
  <si>
    <t>Nolwenn</t>
  </si>
  <si>
    <t>Nolwenn.REUNGOAT@deux-sevres.fr</t>
  </si>
  <si>
    <t>05 49 06 76 47</t>
  </si>
  <si>
    <t>FR5402011</t>
  </si>
  <si>
    <t>Citerne de Sainte-Ouenne</t>
  </si>
  <si>
    <t>Site qui a fait l’objet d’un contrat N2000 pour sa restauration</t>
  </si>
  <si>
    <t>FR5412007</t>
  </si>
  <si>
    <t>Plaine de Niort Sud-Est</t>
  </si>
  <si>
    <t>FR5412013</t>
  </si>
  <si>
    <t>Plaine de Niort Nord-Ouest</t>
  </si>
  <si>
    <t>79-85</t>
  </si>
  <si>
    <t>FR5412014</t>
  </si>
  <si>
    <t>Plaine d'Oiron-Thénezay</t>
  </si>
  <si>
    <t>Projet prévu dans le DOCOB</t>
  </si>
  <si>
    <t>FR5412022</t>
  </si>
  <si>
    <t>Plaine de La Mothe-Saint-Héray-Lezay</t>
  </si>
  <si>
    <t>79-86</t>
  </si>
  <si>
    <t>FR5400445 « Chaumes d’Avon »</t>
  </si>
  <si>
    <t>29/0713</t>
  </si>
  <si>
    <t>REUNGOAT</t>
  </si>
  <si>
    <t>FR7200660</t>
  </si>
  <si>
    <t>La Dordogne</t>
  </si>
  <si>
    <t>24-33</t>
  </si>
  <si>
    <t>Reconsultation à faire quand DOCOB sera revalidé suite à arrêt TA</t>
  </si>
  <si>
    <t>DOCOB invalidé (contentieux)</t>
  </si>
  <si>
    <t>Validation du DOCOB espérée pour 2022</t>
  </si>
  <si>
    <t>EPIDOR</t>
  </si>
  <si>
    <t>MOINOT</t>
  </si>
  <si>
    <t>Frédéric</t>
  </si>
  <si>
    <t>f.moinot@eptb-dordogne.fr</t>
  </si>
  <si>
    <t>05 53 59 72 14</t>
  </si>
  <si>
    <t>EPIDOR opérateur et animateur historique du site</t>
  </si>
  <si>
    <t>Discussions en cours pour démarrer l’animation du site dès que possible en 2023</t>
  </si>
  <si>
    <t>Hugo Maillos</t>
  </si>
  <si>
    <t>FR7200661</t>
  </si>
  <si>
    <t>Vallée de l'Isle de Périgueux à sa confluence avec la Dordogne</t>
  </si>
  <si>
    <t>Parution JOE</t>
  </si>
  <si>
    <t>EPIDOR / Syndicat mixte du bassin de l'Isle pour animation territoriale</t>
  </si>
  <si>
    <t>COUTURIER</t>
  </si>
  <si>
    <t>Adeline</t>
  </si>
  <si>
    <t>a.couturier@eptb-dordogne.fr, f.rambaud@bassin-isle.fr</t>
  </si>
  <si>
    <t>05 57 25 13 14 / 0553805851, 0607523551</t>
  </si>
  <si>
    <t>07/12/20 (consultation mail)</t>
  </si>
  <si>
    <t>FR7200662</t>
  </si>
  <si>
    <t>Vallée de la Dronne de Brantôme à sa confluence avec l'Isle</t>
  </si>
  <si>
    <t>16-17-24-33</t>
  </si>
  <si>
    <t>EPIDOR / Syndicat de rivière du bassin de la Dronne pour animation territoriale</t>
  </si>
  <si>
    <t>a.couturier@eptb-dordogne.fr, pahospital@rivieres-dronne.com</t>
  </si>
  <si>
    <t>05 57 25 13 14 / 0787387659</t>
  </si>
  <si>
    <t>FR7200663</t>
  </si>
  <si>
    <t>Vallée de la Nizonne</t>
  </si>
  <si>
    <t>16-24</t>
  </si>
  <si>
    <t>Parc naturel régional Périgord-Limousin</t>
  </si>
  <si>
    <t>ROUAUD</t>
  </si>
  <si>
    <t>c.rouaud@pnrpl.com</t>
  </si>
  <si>
    <t>05.53.55.36.00</t>
  </si>
  <si>
    <t>PNRPL opérateur et animateur historique du site</t>
  </si>
  <si>
    <t>Cartographie des habitats en cours de révision</t>
  </si>
  <si>
    <t>FR7200664</t>
  </si>
  <si>
    <t>Coteaux calcaires de la vallée de la Dordogne</t>
  </si>
  <si>
    <t>Conservatoire d’Espaces Naturels Nouvelle- Aquitaine (CEN NA)/Chambre Agriculture</t>
  </si>
  <si>
    <t>QUERO</t>
  </si>
  <si>
    <t>n.quero@cen-na.org, bernadette.boisvert@dordogne.chambagri.fr</t>
  </si>
  <si>
    <t>05 53 80 93 98, 0553286080</t>
  </si>
  <si>
    <t>Reprise possible par ComCom mais laquelle ?</t>
  </si>
  <si>
    <t>Reprise possible de la gouvernance par une ComCom en 2023. Discussions entamées lors de la dernière réunion des élus.</t>
  </si>
  <si>
    <t>FR7200665</t>
  </si>
  <si>
    <t>Coteaux calcaires de Proissans, Sainte-Nathalène et Saint-Vincent-le-Paluel</t>
  </si>
  <si>
    <t>DUFFAU</t>
  </si>
  <si>
    <t>Matthieu</t>
  </si>
  <si>
    <t>m.duffau@cen-na.org, bernadette.boisvert@dordogne.chambagri.fr</t>
  </si>
  <si>
    <t>05 53 80 93 91, 0553286080</t>
  </si>
  <si>
    <t>Potentiellement couplable avec Coteaux de Borèze</t>
  </si>
  <si>
    <t>FR7200666</t>
  </si>
  <si>
    <t>Vallées des Beunes</t>
  </si>
  <si>
    <t>Révision à lancer (à minima, la cartographie)</t>
  </si>
  <si>
    <t>Syndicat Mixte du Bassin Versant de la Vézère en Dordogne</t>
  </si>
  <si>
    <t>Possible future animation en régie</t>
  </si>
  <si>
    <t>30/03/22 (consultation mail)</t>
  </si>
  <si>
    <t>Consultation publique de la collectivité en cours pour s’associer les services d’un animateur. Dépôt d’une demande de subvention prochainement pour la période dudit marché.</t>
  </si>
  <si>
    <t>A minima 01/06/2025</t>
  </si>
  <si>
    <t>Projet de révision de la cartographie des habitats en cours.</t>
  </si>
  <si>
    <t>FR7200667</t>
  </si>
  <si>
    <t>Coteaux calcaires de la vallée de la Vézère</t>
  </si>
  <si>
    <t>Transmis Ministère</t>
  </si>
  <si>
    <t>Argumentaire à reprendre pour justifier les éventuelles zones d’HIC sorties du périmètre initial</t>
  </si>
  <si>
    <t>Communauté de Communes de la Vallée de l’Homme</t>
  </si>
  <si>
    <t>08/04/22 (consultation mail)</t>
  </si>
  <si>
    <t>FR7200668</t>
  </si>
  <si>
    <t>La Vézère</t>
  </si>
  <si>
    <t>Consultation à faire</t>
  </si>
  <si>
    <t>FR7200669</t>
  </si>
  <si>
    <t>Vallon de la Sandonie</t>
  </si>
  <si>
    <t>LABOUREL</t>
  </si>
  <si>
    <t>Vincent</t>
  </si>
  <si>
    <t>v.labourel@cen-na.org, philippe.brousse@dordogne.chambagri.fr</t>
  </si>
  <si>
    <t>05 53 80 94 00</t>
  </si>
  <si>
    <t>FR7200670</t>
  </si>
  <si>
    <t>Coteaux de la Dronne</t>
  </si>
  <si>
    <t>Transmis Ministère – Consultation à reprendre localement</t>
  </si>
  <si>
    <t>Zones d’HIC sorties du périmètre sans argumentaire valable selon MNHN. Reprendre la consultation localement pour ces zones</t>
  </si>
  <si>
    <t>DUHAZE</t>
  </si>
  <si>
    <t>Benoît</t>
  </si>
  <si>
    <t>b.duhaze@cen-na.org, philippe.brousse@dordogne.chambagri.fr</t>
  </si>
  <si>
    <t>05 53 80 93 99</t>
  </si>
  <si>
    <t>FR7200671</t>
  </si>
  <si>
    <t>Vallées de la Double</t>
  </si>
  <si>
    <t>Syndicat mixte du bassinde l’Isle (SMBI) / Syndicat de rivière du bassin de la Dronne (SRB Dronne)</t>
  </si>
  <si>
    <t>Syndicat mixte du bassin de l’Isle (SMBI)/Syndicat de rivière du bassin de la Dronne(SRB Dronne)</t>
  </si>
  <si>
    <t>GOBIN</t>
  </si>
  <si>
    <t>Elise</t>
  </si>
  <si>
    <t>e.gobin@natura2000-double.fr</t>
  </si>
  <si>
    <t>06 86 44 46 70</t>
  </si>
  <si>
    <t>Réu° fin 2022 pour renouveler Prsdt CoPil + animation : syndicat bassin repartirait</t>
  </si>
  <si>
    <t>FR7200672</t>
  </si>
  <si>
    <t>Coteaux calcaires du Causse de Daglan et de la Vallée du Céou</t>
  </si>
  <si>
    <t>FR7200673</t>
  </si>
  <si>
    <t>Grottes d'Azerat</t>
  </si>
  <si>
    <t>Un nouvel AM doit remplacer l’actuel. L’objectif de cet arrêté est notamment d’annexer des cartes au 1/25000 Le périmètre des cartes annexées à l’AM actuel est cependant le bon</t>
  </si>
  <si>
    <t>n.quero@cen-na.org</t>
  </si>
  <si>
    <t>05 53 80 93 98</t>
  </si>
  <si>
    <t>FR7200675</t>
  </si>
  <si>
    <t>Grotte de Saint-Sulpice d'Eymet</t>
  </si>
  <si>
    <t>b.duhaze@cen-na.org</t>
  </si>
  <si>
    <t>FR7200676</t>
  </si>
  <si>
    <t>Coteaux calcaires de Borrèze</t>
  </si>
  <si>
    <t>Potentiellement couplable avec Coteaux de Proissans</t>
  </si>
  <si>
    <t>FR7200795</t>
  </si>
  <si>
    <t>Tunnel de Saint-Amand-de-Coly</t>
  </si>
  <si>
    <t>FR7200807</t>
  </si>
  <si>
    <t>Tunnel d'Excideuil</t>
  </si>
  <si>
    <t>En cours</t>
  </si>
  <si>
    <t>Dossier pourri, ancien tunnel SNCF avec chauve-sourirs dedans, travaux à effectuer.       Site à l’arrêt depuis plus de 10 ans. Propriétaire du tunnel réticent à une animation. Reprendre contact.</t>
  </si>
  <si>
    <t>FR7200808</t>
  </si>
  <si>
    <t>Carrière de Lanquais - Les Roques</t>
  </si>
  <si>
    <t>FR7200809</t>
  </si>
  <si>
    <t>Réseau hydrographique de la Haute Dronne</t>
  </si>
  <si>
    <t>87-24</t>
  </si>
  <si>
    <t>DEVILLEGER</t>
  </si>
  <si>
    <t>Cédric</t>
  </si>
  <si>
    <t>c.devilleger@prnpl.com</t>
  </si>
  <si>
    <t>04/12/20 (consultation mail)</t>
  </si>
  <si>
    <t>FR7200810</t>
  </si>
  <si>
    <t>Plateau d'Argentine</t>
  </si>
  <si>
    <t>FR7200710</t>
  </si>
  <si>
    <t>Dunes modernes du littoral landais d'Arcachon à Mimizan Plage</t>
  </si>
  <si>
    <t>attente retour DDTM33 pour commune du Teich</t>
  </si>
  <si>
    <t>Office national des forêts</t>
  </si>
  <si>
    <t>BOULET</t>
  </si>
  <si>
    <t>Delphine</t>
  </si>
  <si>
    <t>delphine.boulet@onf.fr</t>
  </si>
  <si>
    <t>06 26 74 81 11</t>
  </si>
  <si>
    <t>Delphine Sagnet</t>
  </si>
  <si>
    <t>FR7200711</t>
  </si>
  <si>
    <t>Dunes modernes du littoral landais de Mimizan Plage au Vieux-Boucau</t>
  </si>
  <si>
    <t>transmission DREAL en 2017</t>
  </si>
  <si>
    <t>FR7200712</t>
  </si>
  <si>
    <t>Dunes modernes du littoral landais de Vieux-Boucau à Hossegor</t>
  </si>
  <si>
    <t>fiche de synthèse à faire</t>
  </si>
  <si>
    <t>FR7200713</t>
  </si>
  <si>
    <t>Dunes modernes du littoral landais de Cap Breton à Tarnos</t>
  </si>
  <si>
    <t>FR7200714</t>
  </si>
  <si>
    <t>Zones humides de l'arrière dune du pays de Born et de Buch</t>
  </si>
  <si>
    <t>Procédure de révision de la limite transversale de la mer à engager avec la DDTM</t>
  </si>
  <si>
    <t>DOCOB approuvé</t>
  </si>
  <si>
    <t>Communauté de communes des grands lacs</t>
  </si>
  <si>
    <t>FERRERE</t>
  </si>
  <si>
    <t>Julien</t>
  </si>
  <si>
    <t>j.ferrere@ccgrandslacs.fr</t>
  </si>
  <si>
    <t>05 58 78 54 63/07 77 26 21 08</t>
  </si>
  <si>
    <t>fin animation par la CC</t>
  </si>
  <si>
    <t>FR7200715</t>
  </si>
  <si>
    <t>Zones humides de l'ancien étang de Lit-et-Mixe</t>
  </si>
  <si>
    <t>Procédure de modification formelle à engager auprès de la commission européenne pour exclure la partie aval de la LTM</t>
  </si>
  <si>
    <t>Landes nature</t>
  </si>
  <si>
    <t>HEDIARD, LEMOINE</t>
  </si>
  <si>
    <t>Marine, Suzy</t>
  </si>
  <si>
    <t>marine.hediard@chambragri.fr, suzy.lemoine@landes.chambragri.fr</t>
  </si>
  <si>
    <t>05 58 85 44 21</t>
  </si>
  <si>
    <t>Julie Ferio</t>
  </si>
  <si>
    <t>FR7200716</t>
  </si>
  <si>
    <t>Zones humides de l'Étang de Léon</t>
  </si>
  <si>
    <t>FR7200717</t>
  </si>
  <si>
    <t>Zones humides de l'arrière dune du Marensin</t>
  </si>
  <si>
    <t>FR7200718</t>
  </si>
  <si>
    <t>Zones humides de Moliets, la Prade et Moisans</t>
  </si>
  <si>
    <t>transmission DREAL en 2020</t>
  </si>
  <si>
    <t>FR7200719</t>
  </si>
  <si>
    <t>Zones humides associées au marais d'Orx</t>
  </si>
  <si>
    <t>attente validation DOCOB par DREAL</t>
  </si>
  <si>
    <t>Syndicat mixte de gestion des milieux naturels</t>
  </si>
  <si>
    <t>Syndicat mixte de gestion des milieux neturels</t>
  </si>
  <si>
    <t>HONTABAT</t>
  </si>
  <si>
    <t>Martine</t>
  </si>
  <si>
    <t>martine.hontabat@milieux-naturels-landes.fr</t>
  </si>
  <si>
    <t>05 58 08 17 83/06 20 78 11 70</t>
  </si>
  <si>
    <t>fin animation par le SMGMN</t>
  </si>
  <si>
    <t>FR7200720</t>
  </si>
  <si>
    <t>Barthes de l'Adour</t>
  </si>
  <si>
    <t>Landes Nature, CPIE Seignanx-Adour, FDC40, Syndicat Adour Midouze, FDP 40</t>
  </si>
  <si>
    <t>FR7200721</t>
  </si>
  <si>
    <t>Vallées de la Grande et de la Petite Leyre</t>
  </si>
  <si>
    <t>attente révision DOCOB</t>
  </si>
  <si>
    <t>fin animation par le PNRLG</t>
  </si>
  <si>
    <t>FR7200722</t>
  </si>
  <si>
    <t>Réseau hydrographique des affluents de la Midouze</t>
  </si>
  <si>
    <t>transmission DREAL le 20/07/21</t>
  </si>
  <si>
    <t>FR7200723</t>
  </si>
  <si>
    <t>Champ de tir de Captieux</t>
  </si>
  <si>
    <t>NOIZAT</t>
  </si>
  <si>
    <t>Maxime</t>
  </si>
  <si>
    <t>maxime.noizat@onf.fr</t>
  </si>
  <si>
    <t>06 10 24 99 07</t>
  </si>
  <si>
    <t>PNR vient de reprendre marché Etat, fin le 31/03/2024</t>
  </si>
  <si>
    <t>FR7200724</t>
  </si>
  <si>
    <t>L'Adour</t>
  </si>
  <si>
    <t>40-64</t>
  </si>
  <si>
    <t>FR7200725</t>
  </si>
  <si>
    <t>Zone humide du Métro</t>
  </si>
  <si>
    <t>Ville de Tarnos</t>
  </si>
  <si>
    <t>JOUVE</t>
  </si>
  <si>
    <t>Alexandre</t>
  </si>
  <si>
    <t>ajouve@ville-tarnos.fr</t>
  </si>
  <si>
    <t>05 59 64 49 52</t>
  </si>
  <si>
    <t>Animation à redynamiser (à l’arrêt depuis avril 2020)</t>
  </si>
  <si>
    <t>FR7200727</t>
  </si>
  <si>
    <t>Tourbière de Mées</t>
  </si>
  <si>
    <t>Ville de Mées</t>
  </si>
  <si>
    <t>Conservatoire d’espaces naturels Nouvelle-Aquitaine</t>
  </si>
  <si>
    <t>CHAPELIN</t>
  </si>
  <si>
    <t>Yann</t>
  </si>
  <si>
    <t>y.chapelain@cen-na.org</t>
  </si>
  <si>
    <t>05 59 70 58 37</t>
  </si>
  <si>
    <t>fin animation par la mairie de Mées</t>
  </si>
  <si>
    <t>Fin marché fin décembre 2022 , DDT va voir avec commune pour relancer le marché pour 3 ans</t>
  </si>
  <si>
    <t>FR7200771</t>
  </si>
  <si>
    <t>Coteaux du Tursan</t>
  </si>
  <si>
    <t>FR7200806</t>
  </si>
  <si>
    <t>Réseau hydrographique du Midou et du Ludon</t>
  </si>
  <si>
    <t>transmission DREAL le 14/10/20</t>
  </si>
  <si>
    <t>Pays d’Armagnac</t>
  </si>
  <si>
    <t>fin animation par le PETR d’Armagnac</t>
  </si>
  <si>
    <t>FR7210031</t>
  </si>
  <si>
    <t>Courant d'Huchet</t>
  </si>
  <si>
    <t>FR7210063</t>
  </si>
  <si>
    <t>Domaine d'Orx</t>
  </si>
  <si>
    <t>FR7210077</t>
  </si>
  <si>
    <t>attente retour DREAL sur consultation collectivités</t>
  </si>
  <si>
    <t>FR7210078</t>
  </si>
  <si>
    <t>Champ de tir du Poteau</t>
  </si>
  <si>
    <t>FR7212001</t>
  </si>
  <si>
    <t>Site d'Arjuzanx</t>
  </si>
  <si>
    <t>FR7200700</t>
  </si>
  <si>
    <t>La Garonne en Nouvelle-Aquitaine</t>
  </si>
  <si>
    <t>47-33</t>
  </si>
  <si>
    <t>Projet d’extension du site</t>
  </si>
  <si>
    <t>Vers actualisation/révision DOCOB si extension périmètre</t>
  </si>
  <si>
    <t>Syndicat Mixte d'Etudes et d'Aménagement de la Garonne</t>
  </si>
  <si>
    <t>BEAUJARD</t>
  </si>
  <si>
    <t>Mathieu</t>
  </si>
  <si>
    <t>Mathieu.BEAUJARD@smeag.fr</t>
  </si>
  <si>
    <t>05 62 72 74 78/07 75 10 34 88</t>
  </si>
  <si>
    <t>S. LAQUEBE</t>
  </si>
  <si>
    <t>Julia Rambaud</t>
  </si>
  <si>
    <t>FR7200729</t>
  </si>
  <si>
    <t>Coteaux de la vallée de la Lémance</t>
  </si>
  <si>
    <t>DDT47</t>
  </si>
  <si>
    <t>Conservatoire d'espaces naturels Nouvelle Aquitaine - Antenne 47</t>
  </si>
  <si>
    <t>VANNUCCI</t>
  </si>
  <si>
    <t>o.vannucci@cen-na.org</t>
  </si>
  <si>
    <t>05 53 64 00 51/07 66 15 96 27</t>
  </si>
  <si>
    <t>FR7200732</t>
  </si>
  <si>
    <t>Coteaux de Thézac et de Montayral</t>
  </si>
  <si>
    <t>FR7200733</t>
  </si>
  <si>
    <t>Coteaux du Boudouyssou et plateau de Lascrozes</t>
  </si>
  <si>
    <t>47-46</t>
  </si>
  <si>
    <t>passage échelle 1/100 000e à 1/25 000e</t>
  </si>
  <si>
    <t>FR7200736</t>
  </si>
  <si>
    <t>Coteaux du ruisseau des Gascons</t>
  </si>
  <si>
    <t>FR7200737</t>
  </si>
  <si>
    <t>Le Boudouyssou</t>
  </si>
  <si>
    <t>47-46-82</t>
  </si>
  <si>
    <t>Périmètre à modifier dans cadre actualisation cartographie habitats et DOCOB</t>
  </si>
  <si>
    <t>Nouvelle cartographie habitat           Vers révision DOCOB</t>
  </si>
  <si>
    <t>Société pour l’étude, la protection et l’aménagement de la nature en Lot-et-Garonne</t>
  </si>
  <si>
    <t>MAGOGA</t>
  </si>
  <si>
    <t>Elsa</t>
  </si>
  <si>
    <t>natura2000.sepanlog@gmail.com</t>
  </si>
  <si>
    <t>05.53.88.02.57/06.44.91.10.16</t>
  </si>
  <si>
    <t>FR7200738</t>
  </si>
  <si>
    <t>L'Ourbise</t>
  </si>
  <si>
    <t>FR7200739</t>
  </si>
  <si>
    <t>Vallée de l'Avance</t>
  </si>
  <si>
    <t>FR7200741</t>
  </si>
  <si>
    <t>La Gélise</t>
  </si>
  <si>
    <t>47-40-32</t>
  </si>
  <si>
    <t>Syndicat Mixte du Pays d'Albret</t>
  </si>
  <si>
    <t>FONT</t>
  </si>
  <si>
    <t>mafont@albretcommunaute.fr</t>
  </si>
  <si>
    <t xml:space="preserve">05 53 97 64 25/06 43 75 94 13 </t>
  </si>
  <si>
    <t>28/02/2024 (pas de convention cadre)</t>
  </si>
  <si>
    <t>FR7200798</t>
  </si>
  <si>
    <t>Site du Griffoul, confluence de l'Automne</t>
  </si>
  <si>
    <t>Site en cours de déclassement</t>
  </si>
  <si>
    <t>x</t>
  </si>
  <si>
    <t>dossier pourri, identifié pour vison d’europe mais il n’y en a pas, que des cultures intensives autour</t>
  </si>
  <si>
    <t>FR7200799</t>
  </si>
  <si>
    <t>Carrières de Castelculier</t>
  </si>
  <si>
    <t>Révision DOCOB en cours</t>
  </si>
  <si>
    <t>lancement révision début mars2022</t>
  </si>
  <si>
    <t>Etude révision DOCOB en cours – marché 2 ans</t>
  </si>
  <si>
    <t>Nouveau marché public mis en ligne sous PLACE le 18/06/2021</t>
  </si>
  <si>
    <t>FR7200800</t>
  </si>
  <si>
    <t>Caves de Nérac</t>
  </si>
  <si>
    <t>FR5400425</t>
  </si>
  <si>
    <t>Ile de Ré : dunes et forêts littorales</t>
  </si>
  <si>
    <t>Communauté de communes de l’ile de Ré</t>
  </si>
  <si>
    <t>Aucune</t>
  </si>
  <si>
    <t>Guillaume Malfait         Ghislaine Graillot</t>
  </si>
  <si>
    <t>FR5400433</t>
  </si>
  <si>
    <t>Dunes et forêts littorales de l'ile d'Oléron</t>
  </si>
  <si>
    <t>Sur partie marine : procédure d emodif formelle à engager auprès de la CE (basculement à opérer dans le site adjacent « pertuis charentais »)</t>
  </si>
  <si>
    <t>CCIO (Communauté de Communes de l’île d’Oléron)</t>
  </si>
  <si>
    <t>CCIO</t>
  </si>
  <si>
    <t>LE GOFF</t>
  </si>
  <si>
    <t>Ana Maria</t>
  </si>
  <si>
    <t>am.legoff@cdc-oleron.fr</t>
  </si>
  <si>
    <t>05 46 47 24 68 / 06 28 54 64 85</t>
  </si>
  <si>
    <t>Guillaume Malfait                Ghislaine Graillot</t>
  </si>
  <si>
    <t>FR5400435</t>
  </si>
  <si>
    <t>Chaumes de Sechebec</t>
  </si>
  <si>
    <t>DDTM17</t>
  </si>
  <si>
    <t>07 81 22 05 01                  05 46 82 12 34</t>
  </si>
  <si>
    <t>Guillaume Malfait               Ghislaine Graillot</t>
  </si>
  <si>
    <t>FR5400437</t>
  </si>
  <si>
    <t>Landes de Montendre</t>
  </si>
  <si>
    <t>MTDA (bureau d’études)</t>
  </si>
  <si>
    <t>Guillaume Malfait              Ghislaine Graillot</t>
  </si>
  <si>
    <t>FR5400438</t>
  </si>
  <si>
    <t>Marais et falaises des coteaux de Gironde</t>
  </si>
  <si>
    <t>CARA (Communauté d’Agglomération Royan Atlantique)</t>
  </si>
  <si>
    <t>CARA (Royan)</t>
  </si>
  <si>
    <t>RENON</t>
  </si>
  <si>
    <t>Leïla</t>
  </si>
  <si>
    <t>l.renon@agglo-royan.fr</t>
  </si>
  <si>
    <t>05 46 22 19 38 / 06 83 76 70 47</t>
  </si>
  <si>
    <t>Guillaume Malfait                       Ghislaine Graillot</t>
  </si>
  <si>
    <t>FR5400465</t>
  </si>
  <si>
    <t>Landes de Cadeuil</t>
  </si>
  <si>
    <t>FAGOT</t>
  </si>
  <si>
    <t>Camille</t>
  </si>
  <si>
    <t>camille.fagot@lpo.fr</t>
  </si>
  <si>
    <t>06 19 62 16 90</t>
  </si>
  <si>
    <t>Reprise de l’animation envisagée par la CARO en 2023 (consultation des collectivités en cours)</t>
  </si>
  <si>
    <t>Guillaume Malfait                        Ghislaine Graillot</t>
  </si>
  <si>
    <t>FR5400471</t>
  </si>
  <si>
    <t>Carrières de Saint-Savinien</t>
  </si>
  <si>
    <t>07 81 22 05 01/05 46 82 12 34</t>
  </si>
  <si>
    <t>FR5400472</t>
  </si>
  <si>
    <t>Moyenne vallée de la Charente et Seugnes et Coran</t>
  </si>
  <si>
    <t>Communauté d’Agglomération de Saintes</t>
  </si>
  <si>
    <t>JANSANA</t>
  </si>
  <si>
    <t>Marion</t>
  </si>
  <si>
    <t>m.jansana@agglo-saintes.fr</t>
  </si>
  <si>
    <t>06 78 07 44 03</t>
  </si>
  <si>
    <t>Guillaume Malfait                  Ghislaine Graillot</t>
  </si>
  <si>
    <t>FR5400473</t>
  </si>
  <si>
    <t>Vallée de l'Antenne</t>
  </si>
  <si>
    <t>Projet mais pas avancé</t>
  </si>
  <si>
    <t>Inventaires à financer</t>
  </si>
  <si>
    <t>SYMBA (Syndicat Mixte du Bassin de l’Antenne)</t>
  </si>
  <si>
    <t>SYMBA</t>
  </si>
  <si>
    <t>En cours de désignation : reprise en 2022, désignation 2023</t>
  </si>
  <si>
    <t>En attente de signature par le SYMBA depuis mars…</t>
  </si>
  <si>
    <t>Guillaume Malfait          Ghislaine Graillot</t>
  </si>
  <si>
    <t>FR5402001</t>
  </si>
  <si>
    <t>Carrière de l'Enfer</t>
  </si>
  <si>
    <t>Communauté de Communes du Bassin de Marennes</t>
  </si>
  <si>
    <t>DOBIGNY</t>
  </si>
  <si>
    <t>Sandra</t>
  </si>
  <si>
    <t>natura2000@bassin-de-marennes.com</t>
  </si>
  <si>
    <t>06 29 98 58 80</t>
  </si>
  <si>
    <t>Guillaume Malfait                 Ghislaine Graillot</t>
  </si>
  <si>
    <t>FR5402002</t>
  </si>
  <si>
    <t>Carrière de Fief de Foye</t>
  </si>
  <si>
    <t>FR5402003</t>
  </si>
  <si>
    <t>Carrières de Bellevue</t>
  </si>
  <si>
    <t>Guillaume Malfait            Ghislaine Graillot</t>
  </si>
  <si>
    <t>FR5402008</t>
  </si>
  <si>
    <t>Haute vallée de la Seugne en amont de pons et affluents</t>
  </si>
  <si>
    <t>SYMBAS (Syndicat Mixte du Bassin de la Seugne)</t>
  </si>
  <si>
    <t>SYMBAS</t>
  </si>
  <si>
    <t>MONNEREAU</t>
  </si>
  <si>
    <t>Barbara</t>
  </si>
  <si>
    <t>natura2000@symbas.fr</t>
  </si>
  <si>
    <t>05 16 48 40 01 / 06 45 98 03 26</t>
  </si>
  <si>
    <t>Guillaume Malfait           Ghislaine Graillot</t>
  </si>
  <si>
    <t>FR5402010</t>
  </si>
  <si>
    <t>Vallées du Lary et du Palais</t>
  </si>
  <si>
    <t>Syndicat Mixte de Gestion des Bassins Versants de la Saye, du Galostre et du Lary</t>
  </si>
  <si>
    <t>En cours de désignation</t>
  </si>
  <si>
    <t>FR5412005</t>
  </si>
  <si>
    <t>Vallée de la Charente moyenne et Seugnes</t>
  </si>
  <si>
    <t>FR5412011</t>
  </si>
  <si>
    <t>Estuaire de la Gironde : marais de la rive nord</t>
  </si>
  <si>
    <t>FR5412024</t>
  </si>
  <si>
    <t>Plaine de Néré à Bresdon</t>
  </si>
  <si>
    <t>Travail de délimitation du nouveau périmètre en cours</t>
  </si>
  <si>
    <t>FR7401133</t>
  </si>
  <si>
    <t>Etangs du nord de la Haute-Vienne</t>
  </si>
  <si>
    <t>DDT87</t>
  </si>
  <si>
    <t>expert indépendant</t>
  </si>
  <si>
    <t>NICOLAS</t>
  </si>
  <si>
    <t>vincent.nicolas@ntymail.com</t>
  </si>
  <si>
    <t>06 18 65 75 90</t>
  </si>
  <si>
    <t>Sandra Védrenne</t>
  </si>
  <si>
    <t>FR7401135</t>
  </si>
  <si>
    <t>Tourbière de la source du ruisseau des Dauges</t>
  </si>
  <si>
    <t>LEBRUN</t>
  </si>
  <si>
    <t>Anaïs</t>
  </si>
  <si>
    <t>alebrun@conservatoirelimousin.com</t>
  </si>
  <si>
    <t>FR7401137</t>
  </si>
  <si>
    <t>Pelouses et landes serpentinicoles du sud de la Haute Vienne</t>
  </si>
  <si>
    <t>FR7401138</t>
  </si>
  <si>
    <t>Etang de la Pouge</t>
  </si>
  <si>
    <t>Conseil Départemental de la Haute-Vienne</t>
  </si>
  <si>
    <t>Syndicat d'Aménagement du Bassin de la Vienne</t>
  </si>
  <si>
    <t>ADALBERT</t>
  </si>
  <si>
    <t>m.adalbert@syndicat-bassin-vienne.fr</t>
  </si>
  <si>
    <t>05.55.48.83.84</t>
  </si>
  <si>
    <t>fin 2021</t>
  </si>
  <si>
    <t>FR7401141</t>
  </si>
  <si>
    <t>Mine de Chabannes et souterrains des Monts d'Ambazac</t>
  </si>
  <si>
    <t>ROCHE</t>
  </si>
  <si>
    <t>Antoine</t>
  </si>
  <si>
    <t>a.roche@gmhl.asso.fr</t>
  </si>
  <si>
    <t>05.55.32.43.73</t>
  </si>
  <si>
    <t>FR7401142</t>
  </si>
  <si>
    <t>Ruisseau de Moissannes</t>
  </si>
  <si>
    <t>site en cours de suppression depuis plusieurs années, attente de l’extension du site Haute vallée de la Vienne en « compensation »</t>
  </si>
  <si>
    <t>FR7401147</t>
  </si>
  <si>
    <t>Vallée de la Gartempe sur l'ensemble de son cours et affluents</t>
  </si>
  <si>
    <t>COCQUEREZ</t>
  </si>
  <si>
    <t>s.cocquerez@cen-na.org</t>
  </si>
  <si>
    <t>06.19.43.46.16</t>
  </si>
  <si>
    <t>FR7401149</t>
  </si>
  <si>
    <t>Forêt d'Epagne</t>
  </si>
  <si>
    <t>LABORDE</t>
  </si>
  <si>
    <t>Cyril</t>
  </si>
  <si>
    <t>c.laborde@oxalis-scop.org</t>
  </si>
  <si>
    <t>FR5400424</t>
  </si>
  <si>
    <t>Ile de Ré : Fier d'Ars</t>
  </si>
  <si>
    <t>mixte</t>
  </si>
  <si>
    <t>Remplacée par le plan de gestion du PNM pour la partie marine (site majoritairement marin)</t>
  </si>
  <si>
    <t>Pour la partie terrestre, démarche à relancer une fois l’étude de caractérisation de l’habitat lagune achevée par le CBNSA</t>
  </si>
  <si>
    <t>Abrogé</t>
  </si>
  <si>
    <t>Parc Naturel Marin de l’Estuaire de la Gironde et de la mer des Pertuis</t>
  </si>
  <si>
    <t>Eynaudi</t>
  </si>
  <si>
    <t>Amandine</t>
  </si>
  <si>
    <t>amandine.eynaudi@ofb.gouv.fr</t>
  </si>
  <si>
    <t>06 40 70 37 89</t>
  </si>
  <si>
    <t>FR5400429</t>
  </si>
  <si>
    <t>Marais de Rochefort</t>
  </si>
  <si>
    <t>CARO (Communauté d’Agglomération Rochefort Océan)</t>
  </si>
  <si>
    <t>CARO</t>
  </si>
  <si>
    <t>RABIN</t>
  </si>
  <si>
    <t>Léna</t>
  </si>
  <si>
    <t>l.rabin@agglo-rochefortocean.fr</t>
  </si>
  <si>
    <t>05 46 82 67 02 / 06 07 18 63 78</t>
  </si>
  <si>
    <t>FR5400430</t>
  </si>
  <si>
    <t>Vallée de la Charente (basse vallée)</t>
  </si>
  <si>
    <t>NICOU</t>
  </si>
  <si>
    <t>m.nicou@agglo-rochefortocean.fr</t>
  </si>
  <si>
    <t>06 72 60 22 70</t>
  </si>
  <si>
    <t>FR5400431</t>
  </si>
  <si>
    <t>Marais de Brouage (et marais nord d'Oléron)</t>
  </si>
  <si>
    <t>CCBM (Communauté de Communes du Bassin de Marennes)</t>
  </si>
  <si>
    <t>CCBM</t>
  </si>
  <si>
    <t>BAUDIER</t>
  </si>
  <si>
    <t>Maureen</t>
  </si>
  <si>
    <t>biodiversite@bassin-de-marennes.com</t>
  </si>
  <si>
    <t>06 24 25 14 56</t>
  </si>
  <si>
    <t>FR5400432</t>
  </si>
  <si>
    <t>Marais de la Seudre</t>
  </si>
  <si>
    <t>FR5400434</t>
  </si>
  <si>
    <t>Presqu'ile d'Arvert</t>
  </si>
  <si>
    <t>CARA</t>
  </si>
  <si>
    <t>FR5400446</t>
  </si>
  <si>
    <t>Marais Poitevin</t>
  </si>
  <si>
    <t>17-79-85</t>
  </si>
  <si>
    <t>NA</t>
  </si>
  <si>
    <t>Arrêté d’approbation du DOCOB révisé en cours de signature</t>
  </si>
  <si>
    <t>En cours de signature</t>
  </si>
  <si>
    <t>EPMP (Etablissement Public du Marais Poitevin)</t>
  </si>
  <si>
    <t>PNR du Marais poitevin</t>
  </si>
  <si>
    <t>CARDOT              TEXIER</t>
  </si>
  <si>
    <t>Odile            Alain</t>
  </si>
  <si>
    <t>o.cardot@parc-marais-poitevin.fr, a.texier@parc-marais-poitevin.fr</t>
  </si>
  <si>
    <t xml:space="preserve">05 49 35 15 47/05 49 35 15 46 / 06 84 99 42 72 </t>
  </si>
  <si>
    <t>FR5400469</t>
  </si>
  <si>
    <t>Pertuis Charentais</t>
  </si>
  <si>
    <t>17-85</t>
  </si>
  <si>
    <t>Plan de gestion du PNM</t>
  </si>
  <si>
    <t>Comité de gestion du PNM</t>
  </si>
  <si>
    <t>Mathilde Terral</t>
  </si>
  <si>
    <t>FR5410012</t>
  </si>
  <si>
    <t>Anse du Fier d'Ars en Ré</t>
  </si>
  <si>
    <t>FR5410013</t>
  </si>
  <si>
    <t>Anse de Fouras, baie d'Yves, marais de Rochefort</t>
  </si>
  <si>
    <t>FR5410028</t>
  </si>
  <si>
    <t>Marais de Brouage, Ile d'Oléron</t>
  </si>
  <si>
    <t>FR5410100</t>
  </si>
  <si>
    <t>Marais poitevin</t>
  </si>
  <si>
    <t>CARDOT                       TEXIER</t>
  </si>
  <si>
    <t>Odile                 Alain</t>
  </si>
  <si>
    <t>FR5412012</t>
  </si>
  <si>
    <t>Bonne Anse, marais de Bréjat et de Saint Augustin</t>
  </si>
  <si>
    <t>Guillaume Malfait             Ghislaine Graillot</t>
  </si>
  <si>
    <t>FR5412020</t>
  </si>
  <si>
    <t>Marais et estuaire de la Seudre, île d'Oléron</t>
  </si>
  <si>
    <t>FR5412025</t>
  </si>
  <si>
    <t>Estuaire et basse vallée de la Charente</t>
  </si>
  <si>
    <t>FR5412026</t>
  </si>
  <si>
    <t>Pertuis charentais - Rochebonne</t>
  </si>
  <si>
    <t>FR7200677</t>
  </si>
  <si>
    <t>Estuaire de la Gironde</t>
  </si>
  <si>
    <t>33-17</t>
  </si>
  <si>
    <t>Mixte</t>
  </si>
  <si>
    <t>Plan de gestion du PNM valant DOCOB</t>
  </si>
  <si>
    <t>OFB</t>
  </si>
  <si>
    <t>PNM Estuaire de al Gironde et de la mer des Pertuis</t>
  </si>
  <si>
    <t>EYNAUDI</t>
  </si>
  <si>
    <t>06 40 70 37 89 – 05 46 36 70 49</t>
  </si>
  <si>
    <t>FR7200678</t>
  </si>
  <si>
    <t>Dunes du littoral girondin de la Pointe de Grave au Cap Ferret</t>
  </si>
  <si>
    <t>DDTM 33</t>
  </si>
  <si>
    <t>FR7200679</t>
  </si>
  <si>
    <t>Bassin d'Arcachon et Cap Ferret</t>
  </si>
  <si>
    <t>PNM bassin d’Arcachon</t>
  </si>
  <si>
    <t>FR7200774</t>
  </si>
  <si>
    <t>Baie de Chingoudy</t>
  </si>
  <si>
    <t>A lancer</t>
  </si>
  <si>
    <t>FR7200775</t>
  </si>
  <si>
    <t>Domaine d'Abbadia et corniche basque</t>
  </si>
  <si>
    <t>FR7200776</t>
  </si>
  <si>
    <t>Falaises de Saint-Jean-de-Luz à Biarritz</t>
  </si>
  <si>
    <t>FR7200785</t>
  </si>
  <si>
    <t>La Nivelle (estuaire, barthes et cours d'eau)</t>
  </si>
  <si>
    <t>Actualisation cartographie habitat. Actualisation/révision en cours (début 2022)</t>
  </si>
  <si>
    <t>FR7212002</t>
  </si>
  <si>
    <t>Rochers de Biarritz : le Bouccalot et la Roche ronde</t>
  </si>
  <si>
    <t>FR7212013</t>
  </si>
  <si>
    <t>Estuaire de la Bidassoa et baie de Fontarabie</t>
  </si>
  <si>
    <t>FR7212018</t>
  </si>
  <si>
    <t>Bassin d'Arcachon et banc d'Arguin</t>
  </si>
  <si>
    <t>Nom du site</t>
  </si>
  <si>
    <t>SiGiste</t>
  </si>
  <si>
    <t>Postes AnimN2000</t>
  </si>
  <si>
    <t>Prestation services_Sous traitance</t>
  </si>
  <si>
    <t>Frais de personnel</t>
  </si>
  <si>
    <t>Frais de déplacement</t>
  </si>
  <si>
    <t>Coût indirect</t>
  </si>
  <si>
    <t>Formation</t>
  </si>
  <si>
    <t>Autres</t>
  </si>
  <si>
    <t>Coûts indirects</t>
  </si>
  <si>
    <t xml:space="preserve">Porteur du projet : </t>
  </si>
  <si>
    <t>Stagiaire</t>
  </si>
  <si>
    <t>Montant réellement supporté en €</t>
  </si>
  <si>
    <t>Multisite</t>
  </si>
  <si>
    <t>Version :</t>
  </si>
  <si>
    <t>Catégorie
(choisir dans la liste)</t>
  </si>
  <si>
    <t>Code du site Natura 2000
(choisir dans la liste)</t>
  </si>
  <si>
    <t>du</t>
  </si>
  <si>
    <t>Menu déroulant Instruction</t>
  </si>
  <si>
    <t>OUI</t>
  </si>
  <si>
    <t>NON</t>
  </si>
  <si>
    <t>Dépenses de prestations de services réalisées</t>
  </si>
  <si>
    <t>Dépenses de personnel réalisées</t>
  </si>
  <si>
    <t>FONDS EUROPEEN AGRICOLE POUR LE DEVELOPPEMENT RURAL (FEADER) - NATURA 2000 ANIMATION</t>
  </si>
  <si>
    <t>Synthèse des dépenses réalisées</t>
  </si>
  <si>
    <t>Case  cocher</t>
  </si>
  <si>
    <t>ONGLET INSTRUCTION DEP DE PERSONNEL</t>
  </si>
  <si>
    <t>Justificatifs présents et conformes</t>
  </si>
  <si>
    <t>Justificatifs présents et non conformes</t>
  </si>
  <si>
    <t>Justificatifs absents</t>
  </si>
  <si>
    <t>Intitulé du poste de l'intervenant</t>
  </si>
  <si>
    <t>Non, mais est éligible: à justifier en commentaire</t>
  </si>
  <si>
    <t>Oui, je présente les dépenses en HT</t>
  </si>
  <si>
    <t>Non, je présente les dépenses en TTC</t>
  </si>
  <si>
    <t>Nom de l'intervenant</t>
  </si>
  <si>
    <t>Postes et Types de Depense</t>
  </si>
  <si>
    <t>%  de temps de travail sur l'opération (100% ou moins)</t>
  </si>
  <si>
    <t>BASE DE DONNEES BAREME DEPENSE DE PERSONNEL MAJ (14/08/2025)</t>
  </si>
  <si>
    <t>DATE DE DEPOT DE LA DA(NOTICE)</t>
  </si>
  <si>
    <t>Cellule à compléter selon le cas</t>
  </si>
  <si>
    <t>Cellule vide à compléter obligatoirement pour le calcul des dépenses présentées</t>
  </si>
  <si>
    <r>
      <t xml:space="preserve">Je demande le paiement de l'aide sur les </t>
    </r>
    <r>
      <rPr>
        <b/>
        <u/>
        <sz val="12"/>
        <rFont val="Roboto"/>
      </rPr>
      <t>coûts indirects</t>
    </r>
    <r>
      <rPr>
        <b/>
        <sz val="12"/>
        <rFont val="Roboto"/>
      </rPr>
      <t xml:space="preserve"> liés à l'opération d'un taux forfaitaire de 15% des frais de personnels directs éligibles.</t>
    </r>
  </si>
  <si>
    <t>Cellule à modifier au besoin</t>
  </si>
  <si>
    <r>
      <t xml:space="preserve">Nb jours travaillés </t>
    </r>
    <r>
      <rPr>
        <b/>
        <u/>
        <sz val="10"/>
        <color theme="0"/>
        <rFont val="Calibri"/>
        <family val="2"/>
        <scheme val="minor"/>
      </rPr>
      <t>sur l'opération</t>
    </r>
    <r>
      <rPr>
        <b/>
        <sz val="10"/>
        <color theme="0"/>
        <rFont val="Calibri"/>
        <family val="2"/>
        <scheme val="minor"/>
      </rPr>
      <t xml:space="preserve"> </t>
    </r>
    <r>
      <rPr>
        <b/>
        <sz val="9"/>
        <color theme="0"/>
        <rFont val="Calibri"/>
        <family val="2"/>
        <scheme val="minor"/>
      </rPr>
      <t>(</t>
    </r>
    <r>
      <rPr>
        <b/>
        <sz val="9"/>
        <color rgb="FF92D050"/>
        <rFont val="Calibri"/>
        <family val="2"/>
        <scheme val="minor"/>
      </rPr>
      <t>5</t>
    </r>
    <r>
      <rPr>
        <b/>
        <sz val="9"/>
        <color theme="0"/>
        <rFont val="Calibri"/>
        <family val="2"/>
        <scheme val="minor"/>
      </rPr>
      <t>)</t>
    </r>
  </si>
  <si>
    <t>A remplir obligatoirement</t>
  </si>
  <si>
    <t xml:space="preserve">Alerte destinée au bénéficiaire
</t>
  </si>
  <si>
    <t>Quotité de temps de travail</t>
  </si>
  <si>
    <t>Temps de travail annuel sur le poste</t>
  </si>
  <si>
    <r>
      <t xml:space="preserve">Temps de travail </t>
    </r>
    <r>
      <rPr>
        <b/>
        <sz val="11"/>
        <color theme="0"/>
        <rFont val="Calibri"/>
        <family val="2"/>
        <scheme val="minor"/>
      </rPr>
      <t>sur l'opération</t>
    </r>
  </si>
  <si>
    <t>Personnel à temps partiel sur son poste (Quotité du temps de travail)</t>
  </si>
  <si>
    <r>
      <t xml:space="preserve">L'agent est à </t>
    </r>
    <r>
      <rPr>
        <b/>
        <sz val="11"/>
        <color theme="1"/>
        <rFont val="Calibri"/>
        <family val="2"/>
        <scheme val="minor"/>
      </rPr>
      <t xml:space="preserve">taux fixe </t>
    </r>
    <r>
      <rPr>
        <sz val="11"/>
        <color theme="1"/>
        <rFont val="Calibri"/>
        <family val="2"/>
        <scheme val="minor"/>
      </rPr>
      <t>sur l'opération, c’est-à-dire qu'il passe 100%, 50%,80% 10%,… de son temps sur l'opération lié à ce dossier d'animation. Il s'agit du pourcentage d'affectation au projet par rapport au temps de présence.</t>
    </r>
  </si>
  <si>
    <r>
      <t xml:space="preserve">Je demande le paiement de l'aide sur les </t>
    </r>
    <r>
      <rPr>
        <b/>
        <u/>
        <sz val="12"/>
        <color rgb="FF333333"/>
        <rFont val="Roboto"/>
      </rPr>
      <t>frais de déplacements/frais de mission</t>
    </r>
    <r>
      <rPr>
        <b/>
        <sz val="12"/>
        <color rgb="FF333333"/>
        <rFont val="Roboto"/>
      </rPr>
      <t xml:space="preserve"> à 5.5% des frais de personnels directs éligibles.</t>
    </r>
  </si>
  <si>
    <t>Personnel à taux fixe sur l'opération</t>
  </si>
  <si>
    <r>
      <t xml:space="preserve">Remplissage des colonnes </t>
    </r>
    <r>
      <rPr>
        <b/>
        <sz val="11"/>
        <color theme="9" tint="-0.249977111117893"/>
        <rFont val="Calibri"/>
        <family val="2"/>
        <scheme val="minor"/>
      </rPr>
      <t>au format hh:mm</t>
    </r>
  </si>
  <si>
    <t>Catégorie A ou assimilé</t>
  </si>
  <si>
    <t>Catégorie B ou C ou assimilé</t>
  </si>
  <si>
    <t>Heure en décimal</t>
  </si>
  <si>
    <t>Heure au format hh:mm</t>
  </si>
  <si>
    <t>Calculette d'aide à la conversion heures/décimales</t>
  </si>
  <si>
    <t>Aide_calculette_tempstravail</t>
  </si>
  <si>
    <r>
      <t xml:space="preserve">Pour info: Nombre de jours travaillés annuellements </t>
    </r>
    <r>
      <rPr>
        <b/>
        <sz val="9"/>
        <color theme="0"/>
        <rFont val="Calibri"/>
        <family val="2"/>
        <scheme val="minor"/>
      </rPr>
      <t>(</t>
    </r>
    <r>
      <rPr>
        <b/>
        <sz val="9"/>
        <color rgb="FF92D050"/>
        <rFont val="Calibri"/>
        <family val="2"/>
        <scheme val="minor"/>
      </rPr>
      <t>3</t>
    </r>
    <r>
      <rPr>
        <b/>
        <sz val="9"/>
        <color theme="0"/>
        <rFont val="Calibri"/>
        <family val="2"/>
        <scheme val="minor"/>
      </rPr>
      <t>= 2/4)</t>
    </r>
  </si>
  <si>
    <r>
      <t xml:space="preserve">Conversion en nombre d'heures travaillées </t>
    </r>
    <r>
      <rPr>
        <b/>
        <u/>
        <sz val="10"/>
        <color theme="0"/>
        <rFont val="Calibri"/>
        <family val="2"/>
        <scheme val="minor"/>
      </rPr>
      <t>sur l'opération</t>
    </r>
    <r>
      <rPr>
        <b/>
        <sz val="10"/>
        <color theme="0"/>
        <rFont val="Calibri"/>
        <family val="2"/>
        <scheme val="minor"/>
      </rPr>
      <t xml:space="preserve"> </t>
    </r>
    <r>
      <rPr>
        <b/>
        <sz val="9"/>
        <color theme="0"/>
        <rFont val="Calibri"/>
        <family val="2"/>
        <scheme val="minor"/>
      </rPr>
      <t>(</t>
    </r>
    <r>
      <rPr>
        <b/>
        <sz val="9"/>
        <color rgb="FF92D050"/>
        <rFont val="Calibri"/>
        <family val="2"/>
        <scheme val="minor"/>
      </rPr>
      <t>6</t>
    </r>
    <r>
      <rPr>
        <b/>
        <sz val="9"/>
        <color theme="0"/>
        <rFont val="Calibri"/>
        <family val="2"/>
        <scheme val="minor"/>
      </rPr>
      <t>= 4*3)</t>
    </r>
    <r>
      <rPr>
        <b/>
        <sz val="11"/>
        <color theme="0"/>
        <rFont val="Calibri"/>
        <family val="2"/>
        <scheme val="minor"/>
      </rPr>
      <t xml:space="preserve">
</t>
    </r>
    <r>
      <rPr>
        <b/>
        <u/>
        <sz val="11"/>
        <color theme="0"/>
        <rFont val="Calibri"/>
        <family val="2"/>
        <scheme val="minor"/>
      </rPr>
      <t xml:space="preserve"> à reporter en colonne N de l'onglet Dépenses de personnel </t>
    </r>
    <r>
      <rPr>
        <b/>
        <sz val="10"/>
        <color theme="0"/>
        <rFont val="Calibri"/>
        <family val="2"/>
        <scheme val="minor"/>
      </rPr>
      <t xml:space="preserve">
</t>
    </r>
    <r>
      <rPr>
        <b/>
        <sz val="10"/>
        <color theme="9" tint="-0.249977111117893"/>
        <rFont val="Calibri"/>
        <family val="2"/>
        <scheme val="minor"/>
      </rPr>
      <t>au format hh:mm</t>
    </r>
  </si>
  <si>
    <t>Conversion des heures en chiffre décimal et inversement au besoin</t>
  </si>
  <si>
    <t>Pour le Personnel à taux variable, aide à la conversion jour =&gt; heure selon les règles applicables au FEADER
Remplissage non obligatoire</t>
  </si>
  <si>
    <t>Animation NATURA 2000 - 73.04.02</t>
  </si>
  <si>
    <t>Aide si nécessaire pour le remplissage de l'annexe 2, onglet non obligatoire</t>
  </si>
  <si>
    <t>Aide pour le remplissage de l'annexe 2 pour le personnel à taux variable, onglet non obligatoire</t>
  </si>
  <si>
    <t>Sur son poste, l'agent peut être à taux plein ou à temps partiel (80%, 50%,…)</t>
  </si>
  <si>
    <t>Notice pour le remplissage des dépenses de personnel en annexe 2</t>
  </si>
  <si>
    <t>pour tous</t>
  </si>
  <si>
    <t>si concerné</t>
  </si>
  <si>
    <t>Descriptif des onglets du fichier :</t>
  </si>
  <si>
    <r>
      <t xml:space="preserve">L'agent est à </t>
    </r>
    <r>
      <rPr>
        <b/>
        <sz val="11"/>
        <color theme="1"/>
        <rFont val="Calibri"/>
        <family val="2"/>
        <scheme val="minor"/>
      </rPr>
      <t xml:space="preserve">taux variable </t>
    </r>
    <r>
      <rPr>
        <sz val="11"/>
        <color theme="1"/>
        <rFont val="Calibri"/>
        <family val="2"/>
        <scheme val="minor"/>
      </rPr>
      <t>sur l'opération, c’est-à-dire qu'il travaille de manière non prédéfinie contractuellement (contrat de travail, lettre de mission) sur l'opération et travaille sur d'autres missions le reste du temps, et que</t>
    </r>
    <r>
      <rPr>
        <u/>
        <sz val="11"/>
        <color theme="1"/>
        <rFont val="Calibri"/>
        <family val="2"/>
        <scheme val="minor"/>
      </rPr>
      <t xml:space="preserve"> le temps de travail consacré au projet n'est pas fixé</t>
    </r>
    <r>
      <rPr>
        <sz val="11"/>
        <color theme="1"/>
        <rFont val="Calibri"/>
        <family val="2"/>
        <scheme val="minor"/>
      </rPr>
      <t>.</t>
    </r>
  </si>
  <si>
    <t>légende :</t>
  </si>
  <si>
    <r>
      <t xml:space="preserve">Nombre heures annuelles de l'agent, reporter la donnée depuis l'onglet Dépenses de personnel </t>
    </r>
    <r>
      <rPr>
        <b/>
        <sz val="9"/>
        <color theme="0"/>
        <rFont val="Calibri"/>
        <family val="2"/>
        <scheme val="minor"/>
      </rPr>
      <t>(</t>
    </r>
    <r>
      <rPr>
        <b/>
        <sz val="9"/>
        <color theme="6"/>
        <rFont val="Calibri"/>
        <family val="2"/>
        <scheme val="minor"/>
      </rPr>
      <t>2</t>
    </r>
    <r>
      <rPr>
        <b/>
        <sz val="9"/>
        <color theme="0"/>
        <rFont val="Calibri"/>
        <family val="2"/>
        <scheme val="minor"/>
      </rPr>
      <t>)</t>
    </r>
    <r>
      <rPr>
        <b/>
        <sz val="10"/>
        <color theme="0"/>
        <rFont val="Calibri"/>
        <family val="2"/>
        <scheme val="minor"/>
      </rPr>
      <t xml:space="preserve">, prend en compte le temps partiel appliqué 
</t>
    </r>
    <r>
      <rPr>
        <b/>
        <sz val="10"/>
        <color theme="9" tint="-0.249977111117893"/>
        <rFont val="Calibri"/>
        <family val="2"/>
        <scheme val="minor"/>
      </rPr>
      <t>au format hh:mm</t>
    </r>
  </si>
  <si>
    <r>
      <t xml:space="preserve">Nombre d'heures </t>
    </r>
    <r>
      <rPr>
        <b/>
        <u/>
        <sz val="10"/>
        <color theme="0"/>
        <rFont val="Calibri"/>
        <family val="2"/>
        <scheme val="minor"/>
      </rPr>
      <t xml:space="preserve">travaillées / jour 
</t>
    </r>
    <r>
      <rPr>
        <b/>
        <sz val="10"/>
        <color theme="9" tint="-0.249977111117893"/>
        <rFont val="Calibri"/>
        <family val="2"/>
        <scheme val="minor"/>
      </rPr>
      <t>au format hh:mm</t>
    </r>
    <r>
      <rPr>
        <b/>
        <sz val="10"/>
        <color theme="0"/>
        <rFont val="Calibri"/>
        <family val="2"/>
        <scheme val="minor"/>
      </rPr>
      <t xml:space="preserve"> </t>
    </r>
    <r>
      <rPr>
        <b/>
        <sz val="9"/>
        <color theme="0"/>
        <rFont val="Calibri"/>
        <family val="2"/>
        <scheme val="minor"/>
      </rPr>
      <t>(</t>
    </r>
    <r>
      <rPr>
        <b/>
        <sz val="9"/>
        <color rgb="FF92D050"/>
        <rFont val="Calibri"/>
        <family val="2"/>
        <scheme val="minor"/>
      </rPr>
      <t>4</t>
    </r>
    <r>
      <rPr>
        <b/>
        <sz val="9"/>
        <color theme="0"/>
        <rFont val="Calibri"/>
        <family val="2"/>
        <scheme val="minor"/>
      </rPr>
      <t>)</t>
    </r>
  </si>
  <si>
    <t>Prestation de service/ Marché publique</t>
  </si>
  <si>
    <t>Procédure Adaptée</t>
  </si>
  <si>
    <t>Procédure sans publicité ni mise en concurrence</t>
  </si>
  <si>
    <t>Pas de procédure spécifique</t>
  </si>
  <si>
    <t>Procédure Formalisée</t>
  </si>
  <si>
    <t>Procédure marché public pour cette dépense</t>
  </si>
  <si>
    <t>Autre (Précisez en commentaire)</t>
  </si>
  <si>
    <t>% temps partiel (Si "Oui" en colonne H)</t>
  </si>
  <si>
    <t>1-PRESTATIONS SERVICES</t>
  </si>
  <si>
    <t>2- Notice Depenses Personnel</t>
  </si>
  <si>
    <t>2- DEPENSES PERS</t>
  </si>
  <si>
    <t>3- Synthese MDNA</t>
  </si>
  <si>
    <t>Aide au remplissage</t>
  </si>
  <si>
    <t>Dossiers pluriannuels</t>
  </si>
  <si>
    <t>Commentaire (indiquez la période concernée)</t>
  </si>
  <si>
    <t>Espace libre de calcul</t>
  </si>
  <si>
    <t>Légende</t>
  </si>
  <si>
    <t>V2-2026</t>
  </si>
  <si>
    <t xml:space="preserve">DEMANDE D'AIDE </t>
  </si>
  <si>
    <t>Applicable aux dossiers déposés à partir du :</t>
  </si>
  <si>
    <t>73.04.02 - ANIMATION NATURA 2000</t>
  </si>
  <si>
    <r>
      <t xml:space="preserve">Lorsque l'opération est mise en œuvre par un </t>
    </r>
    <r>
      <rPr>
        <u/>
        <sz val="12"/>
        <color rgb="FF000000"/>
        <rFont val="Arial"/>
        <family val="2"/>
      </rPr>
      <t>partenariat</t>
    </r>
    <r>
      <rPr>
        <sz val="12"/>
        <color indexed="8"/>
        <rFont val="Arial"/>
        <family val="2"/>
      </rPr>
      <t xml:space="preserve"> : tous les partenaires (chef de file compris) renseignent individuellement les annexes 1 et 2 et le chef de file synthétise les informations du projet dans les annexes ainsi que sur la demande en ligne.</t>
    </r>
  </si>
  <si>
    <t>Légende du document :</t>
  </si>
  <si>
    <t>Cellule à compléter</t>
  </si>
  <si>
    <t>Onglets masqués</t>
  </si>
  <si>
    <t>onglets pour l'instruction</t>
  </si>
  <si>
    <t>Service instructeur</t>
  </si>
  <si>
    <r>
      <t>Pour rappel, les dépenses de personnel pour les</t>
    </r>
    <r>
      <rPr>
        <sz val="12"/>
        <color rgb="FF000000"/>
        <rFont val="Arial"/>
        <family val="2"/>
      </rPr>
      <t xml:space="preserve"> </t>
    </r>
    <r>
      <rPr>
        <u/>
        <sz val="12"/>
        <color rgb="FF000000"/>
        <rFont val="Arial"/>
        <family val="2"/>
      </rPr>
      <t>frais d'études et de suivi de l'opération</t>
    </r>
    <r>
      <rPr>
        <sz val="12"/>
        <color indexed="8"/>
        <rFont val="Arial"/>
        <family val="2"/>
      </rPr>
      <t xml:space="preserve"> ne peuvent pas être financées par le dispositif Contrats Natura 2000 (dans le cas où le porteur de projets est également structure animatrice) mais uniquement par ce dispositif Animation.</t>
    </r>
  </si>
  <si>
    <r>
      <t xml:space="preserve">Pour les </t>
    </r>
    <r>
      <rPr>
        <u/>
        <sz val="12"/>
        <rFont val="Arial"/>
        <family val="2"/>
      </rPr>
      <t>marchés publics</t>
    </r>
    <r>
      <rPr>
        <sz val="12"/>
        <rFont val="Arial"/>
        <family val="2"/>
      </rPr>
      <t xml:space="preserve"> passés sous forme de procédure adaptée ou formalisée, veuillez renseigner dans l'onglet 1 uniquement les informations relatives aux devis/DGPF retenus (les données relatives aux pièces justificatives n°2 et n°3 ne sont pas à compléter).
Veuillez joindre toutes les pièces du marché telles que précisées sur le formulaire respect de la commande publique (téléchargeable depuis MDNA lors de la saisie de votre demande).</t>
    </r>
  </si>
  <si>
    <r>
      <t xml:space="preserve">Pour les </t>
    </r>
    <r>
      <rPr>
        <u/>
        <sz val="12"/>
        <rFont val="Arial"/>
        <family val="2"/>
      </rPr>
      <t>marchés publics sans publicité ni mise en concurrence</t>
    </r>
    <r>
      <rPr>
        <sz val="12"/>
        <rFont val="Arial"/>
        <family val="2"/>
      </rPr>
      <t xml:space="preserve"> vous devez joindre les justificatifs suivants :
- 1 devis ou pièce équivalente pour toutes les dépenses inférieures à 5 000 € HT 
- 2 devis ou pièces équivalentes pour toutes les dépenses comprises entre 5 000 € HT et le seuil de procédure adaptée</t>
    </r>
  </si>
  <si>
    <t xml:space="preserve">Code du site Natura 2000
(liste)
</t>
  </si>
  <si>
    <t>Identification du justificatif (devis…)</t>
  </si>
  <si>
    <t>Devis retenu</t>
  </si>
  <si>
    <t>Montant présenté en € HT (devis retenu)</t>
  </si>
  <si>
    <t>Montant TVA présenté en €
(à compléter uniquement si vous ne récupérez pas la TVA, entièrement ou partiellement)</t>
  </si>
  <si>
    <t xml:space="preserve">Commentaires </t>
  </si>
  <si>
    <t>Pièce justificative n°2</t>
  </si>
  <si>
    <t>Pièce justificative n°3</t>
  </si>
  <si>
    <t>Dénomination du fournisseur</t>
  </si>
  <si>
    <t>identification du justificatif (devis...)</t>
  </si>
  <si>
    <t>Montant HT</t>
  </si>
  <si>
    <t>Commentaires</t>
  </si>
  <si>
    <t>La base annuelle est de 1607h par an/agent.
Elle peut être adaptée selon le contrat de l'agent 
(exemple pour un contrat couvrant 6 mois de la période d'animation, la base annuelle sera de 803:30)</t>
  </si>
  <si>
    <r>
      <t xml:space="preserve">Base annuelle : le temps de travail de l'agent sur la période
</t>
    </r>
    <r>
      <rPr>
        <sz val="11"/>
        <rFont val="Calibri"/>
        <family val="2"/>
        <scheme val="minor"/>
      </rPr>
      <t xml:space="preserve">
</t>
    </r>
  </si>
  <si>
    <t>2- DEPENSES DE PERSONNEL - DEPENSES PREVISIONNELLES</t>
  </si>
  <si>
    <t>Intitulé du poste de l'intervenant ou Mission</t>
  </si>
  <si>
    <t>1- PRESTATIONS SERVICES - DEPENSES PREVISIONNELLES</t>
  </si>
  <si>
    <t>à remplir selon le message d'information affiché en L</t>
  </si>
  <si>
    <t>3- SYNTHESE DES DEPENSES PREVISIONNELLES</t>
  </si>
  <si>
    <t>Base annuelle 1607h</t>
  </si>
  <si>
    <t>Montant total après application des OCS</t>
  </si>
  <si>
    <t xml:space="preserve">Les montants ci-dessus sont à reporter dans l'onglet Plan de financement de votre demande d'aide, bloc  "Dépenses prévisionnelles  " sur le portail MDNA : Mes démarches en Nouvelle-Aquitaine </t>
  </si>
  <si>
    <r>
      <t xml:space="preserve">Ce document "annexe des dépenses prévisionnelles" est à renseigner pour toute demande d'aide.
</t>
    </r>
    <r>
      <rPr>
        <b/>
        <sz val="12"/>
        <rFont val="Arial"/>
        <family val="2"/>
      </rPr>
      <t>Les montants générés à l'onglet "Synthèse" seront à reporter</t>
    </r>
    <r>
      <rPr>
        <sz val="12"/>
        <rFont val="Arial"/>
        <family val="2"/>
      </rPr>
      <t xml:space="preserve"> dans votre demande sur la plateforme dématérialisée "Mes démarches en Nouvelle-Aquitaine " (MDNA). 
Lorsque vous devez déclarer plusieurs dépenses distinctes, vous devez créer une ligne pour chaque dépense.</t>
    </r>
  </si>
  <si>
    <t xml:space="preserve"> Des justificatifs de temps passés seront demandés lors du dépôt de chaque demande de paiement.
2 modèles peuvent être téléchargés sur https://www.europe-en-nouvelle-aquitaine.eu/fr/le-suivi-de-mon-dossier.html dans la rubrique FEADER-votre demande de paiement : fiche temps passé pour le personnel à taux variable et fiche temps passé pour le personnel à taux fixe.
</t>
  </si>
  <si>
    <r>
      <t xml:space="preserve">Pour chaque agent, le temps de travail sur le projet doit être renseigné par année : </t>
    </r>
    <r>
      <rPr>
        <b/>
        <sz val="11"/>
        <color theme="1"/>
        <rFont val="Calibri"/>
        <family val="2"/>
        <scheme val="minor"/>
      </rPr>
      <t>une ligne par année</t>
    </r>
  </si>
  <si>
    <t>Notice informative de saisie des dépenses de personnel</t>
  </si>
  <si>
    <r>
      <t>Bien taper les deux points "</t>
    </r>
    <r>
      <rPr>
        <b/>
        <sz val="11"/>
        <color theme="1"/>
        <rFont val="Calibri"/>
        <family val="2"/>
        <scheme val="minor"/>
      </rPr>
      <t xml:space="preserve"> : </t>
    </r>
    <r>
      <rPr>
        <sz val="11"/>
        <color theme="1"/>
        <rFont val="Calibri"/>
        <family val="2"/>
        <scheme val="minor"/>
      </rPr>
      <t>" pour que votre saisie soit prise en compte</t>
    </r>
  </si>
  <si>
    <t>ANNEXE INSTRUCTION COÛTS RAISONNABLES des PRESTATIONS DE SERVICES</t>
  </si>
  <si>
    <t xml:space="preserve">Porteur du  projet : </t>
  </si>
  <si>
    <t xml:space="preserve">Bénéficiaire assujetti à la TVA </t>
  </si>
  <si>
    <t>OU</t>
  </si>
  <si>
    <t xml:space="preserve">Bénéficiaire non assujetti à la TVA </t>
  </si>
  <si>
    <t xml:space="preserve">N Dossier MDNA : </t>
  </si>
  <si>
    <t>Pièce retenue</t>
  </si>
  <si>
    <t>Instruction</t>
  </si>
  <si>
    <t>Identification du justificatif 
(devis …)</t>
  </si>
  <si>
    <t>Montant présenté en € HT</t>
  </si>
  <si>
    <t>Message d'information sur les justificatifs demandés</t>
  </si>
  <si>
    <t>Le fournisseur retenu est-il le moins disant ? (oui/non)</t>
  </si>
  <si>
    <t>Ecart entre le prix le plus bas présenté et le prix retenu (en %)</t>
  </si>
  <si>
    <t>Montant raisonnable maximal théorique</t>
  </si>
  <si>
    <t xml:space="preserve">Taux de TVA de la dépense
</t>
  </si>
  <si>
    <t xml:space="preserve">Montant TVA
</t>
  </si>
  <si>
    <t>Total bénéficiaire non assujetti</t>
  </si>
  <si>
    <t>Annexe à saisir par l'intructeur</t>
  </si>
  <si>
    <t>Code du site Natura 2000</t>
  </si>
  <si>
    <t>SI LE BENEFICIAIRE EST NON ASSUJETTI A LA TVA</t>
  </si>
  <si>
    <t>FONDS EUROPEEN AGRICOLE POUR LE DEVELOPPEMENT RURAL (FEADER) - ANIMATION NATURA 2000</t>
  </si>
  <si>
    <t>Taux raisonnable maxi :</t>
  </si>
  <si>
    <t xml:space="preserve">Total montant raisonnable retenu suite à l'instruction (HT) </t>
  </si>
  <si>
    <t xml:space="preserve">Total montant raisonnable retenu suite à l'instruction (TTC) </t>
  </si>
  <si>
    <t>Commentaires (conformité début opération, etc)</t>
  </si>
  <si>
    <t>Montant inéligible ou après application sanction analyse CP</t>
  </si>
  <si>
    <t xml:space="preserve">ANNEXE INSTRUCTION DEPENSES REALISEES : DEPENSES DE PERSONNEL </t>
  </si>
  <si>
    <t>FONDS EUROPEEN AGRICOLE POUR LE DEVELOPPEMENT RURAL (FEADER) - ANIMATION NATURA2000</t>
  </si>
  <si>
    <t>Montant TOTAL déposé</t>
  </si>
  <si>
    <t>Montant total instruit</t>
  </si>
  <si>
    <t>N° MDNA :</t>
  </si>
  <si>
    <t>Instruction données générales</t>
  </si>
  <si>
    <t>Instruction taux fixe</t>
  </si>
  <si>
    <t>Instruction taux variable</t>
  </si>
  <si>
    <t>MONTANT ELIGIBLE RAISONNABLE APRES APPLICATION DES OCS pour cette demande de paiement</t>
  </si>
  <si>
    <t>Catégorie présentée pour cet agent</t>
  </si>
  <si>
    <t>Barème présenté pour cet agent</t>
  </si>
  <si>
    <t>Catégorie et barème corrects et cohérents avec l'instruction de la DA (si modification de l'agent et de la catégorie le justifier en commentaire)</t>
  </si>
  <si>
    <t>Catégorie corrigée (ni "Non" colonne W)</t>
  </si>
  <si>
    <t xml:space="preserve"> Barème corrigé</t>
  </si>
  <si>
    <t>Barème retenu</t>
  </si>
  <si>
    <t>Base annuelle présentée</t>
  </si>
  <si>
    <t>Base annuelle correcte et justificatif fourni</t>
  </si>
  <si>
    <t>Base annuelle corrigée</t>
  </si>
  <si>
    <t>Base annuelle retenue</t>
  </si>
  <si>
    <t>Temps partiel présenté</t>
  </si>
  <si>
    <t>Taux temps partiel correct et justifié (si 100% indiquer "oui")</t>
  </si>
  <si>
    <t>Temps partiel retenu</t>
  </si>
  <si>
    <t>Personnel à taux fixe ou variable présenté</t>
  </si>
  <si>
    <t xml:space="preserve">% taux fixe </t>
  </si>
  <si>
    <t>Taux fixe sur l'opération corrigé</t>
  </si>
  <si>
    <t>Taux fixe retenu</t>
  </si>
  <si>
    <t>Temps de travail sur l'opération à taux fixe</t>
  </si>
  <si>
    <t>Temps de travail à taux variable indiqué</t>
  </si>
  <si>
    <t>Temps de travail sur l'opération à taux variable corrigé</t>
  </si>
  <si>
    <t>Temps de travail taux variable retenu</t>
  </si>
  <si>
    <t xml:space="preserve">Conversion des heures en temps de travail consacré au projet en nombre décimal (reprend le nombre d'heure calculé en O ou AW selon le cas) </t>
  </si>
  <si>
    <t>Commentaire libre 
et
Justification si temps de travail consacré au projet modifé à la DP</t>
  </si>
  <si>
    <t>ANNEXE 3: SYNTHESE DES DEPENSES REALISEES</t>
  </si>
  <si>
    <t xml:space="preserve">N° MDNA : </t>
  </si>
  <si>
    <t>Cases à cocher par l'instructeur :</t>
  </si>
  <si>
    <t>Type de Depense</t>
  </si>
  <si>
    <t>Montant total après application des Options de coûts simplifiés</t>
  </si>
  <si>
    <t>Montant présenté par le bénéficiaire</t>
  </si>
  <si>
    <t xml:space="preserve">Les valeurs de ce tableau sont à reporter dans MDNA par l'instructeur
</t>
  </si>
  <si>
    <t>Le bénéficiaire a demandé à bénéficier de l'aide sur les coûts indirects liés à l'opération d'un taux forfaitaire de 15% des frais de personnels directs éligibles : cohérence DA et annexe dépenses</t>
  </si>
  <si>
    <t>Le bénéficiaire a demandé à bénéficier de l'aide sur les frais de déplacements/frais de mission à 5.5% des frais de personnels directs éligibles : cohérence DA et annexe dépenses</t>
  </si>
  <si>
    <t>X</t>
  </si>
  <si>
    <t>Message d'information sur les justificatifs demandés 
(hors commande publique en procédure avec publicité et mise en concurrence)</t>
  </si>
  <si>
    <r>
      <t xml:space="preserve">Description de la dépense 
</t>
    </r>
    <r>
      <rPr>
        <b/>
        <sz val="14"/>
        <color rgb="FFFFFFFF"/>
        <rFont val="Arial"/>
        <family val="2"/>
      </rPr>
      <t>(objet de la prestation ou de la sous-traitance)</t>
    </r>
  </si>
  <si>
    <r>
      <t xml:space="preserve">Barème Horaire
</t>
    </r>
    <r>
      <rPr>
        <sz val="14"/>
        <color theme="0"/>
        <rFont val="Calibri"/>
        <family val="2"/>
        <scheme val="minor"/>
      </rPr>
      <t>(</t>
    </r>
    <r>
      <rPr>
        <sz val="14"/>
        <color rgb="FF92D050"/>
        <rFont val="Calibri"/>
        <family val="2"/>
        <scheme val="minor"/>
      </rPr>
      <t>1</t>
    </r>
    <r>
      <rPr>
        <sz val="14"/>
        <color theme="0"/>
        <rFont val="Calibri"/>
        <family val="2"/>
        <scheme val="minor"/>
      </rPr>
      <t>)</t>
    </r>
  </si>
  <si>
    <r>
      <t xml:space="preserve">Conversion des heures en temps de travail consacré au projet en nombre décimal (reprend le nombre d'heure calculé en M ou N selon le cas) </t>
    </r>
    <r>
      <rPr>
        <sz val="14"/>
        <color theme="0"/>
        <rFont val="Calibri"/>
        <family val="2"/>
        <scheme val="minor"/>
      </rPr>
      <t>(</t>
    </r>
    <r>
      <rPr>
        <sz val="14"/>
        <color rgb="FF92D050"/>
        <rFont val="Calibri"/>
        <family val="2"/>
        <scheme val="minor"/>
      </rPr>
      <t>7</t>
    </r>
    <r>
      <rPr>
        <sz val="14"/>
        <color theme="0"/>
        <rFont val="Calibri"/>
        <family val="2"/>
        <scheme val="minor"/>
      </rPr>
      <t>)</t>
    </r>
  </si>
  <si>
    <r>
      <t xml:space="preserve">Montant présenté
</t>
    </r>
    <r>
      <rPr>
        <sz val="14"/>
        <color theme="0"/>
        <rFont val="Calibri"/>
        <family val="2"/>
        <scheme val="minor"/>
      </rPr>
      <t xml:space="preserve">
(</t>
    </r>
    <r>
      <rPr>
        <b/>
        <sz val="14"/>
        <color rgb="FF92D050"/>
        <rFont val="Calibri"/>
        <family val="2"/>
        <scheme val="minor"/>
      </rPr>
      <t>8</t>
    </r>
    <r>
      <rPr>
        <sz val="14"/>
        <color theme="0"/>
        <rFont val="Calibri"/>
        <family val="2"/>
        <scheme val="minor"/>
      </rPr>
      <t>=1*7)</t>
    </r>
  </si>
  <si>
    <r>
      <t xml:space="preserve">Personnel à taux fixe </t>
    </r>
    <r>
      <rPr>
        <b/>
        <u/>
        <sz val="14"/>
        <color theme="0"/>
        <rFont val="Calibri"/>
        <family val="2"/>
        <scheme val="minor"/>
      </rPr>
      <t>sur l'opération</t>
    </r>
  </si>
  <si>
    <r>
      <t xml:space="preserve">Personnel à taux variable </t>
    </r>
    <r>
      <rPr>
        <b/>
        <u/>
        <sz val="14"/>
        <color theme="0"/>
        <rFont val="Calibri"/>
        <family val="2"/>
        <scheme val="minor"/>
      </rPr>
      <t>sur l'opération</t>
    </r>
    <r>
      <rPr>
        <b/>
        <sz val="14"/>
        <color theme="0"/>
        <rFont val="Calibri"/>
        <family val="2"/>
        <scheme val="minor"/>
      </rPr>
      <t>: se référer si besoin à l'onglet: "</t>
    </r>
    <r>
      <rPr>
        <b/>
        <sz val="14"/>
        <color rgb="FF92D050"/>
        <rFont val="Calibri"/>
        <family val="2"/>
        <scheme val="minor"/>
      </rPr>
      <t>Aide calculette temps de travail</t>
    </r>
    <r>
      <rPr>
        <b/>
        <sz val="14"/>
        <color theme="0"/>
        <rFont val="Calibri"/>
        <family val="2"/>
        <scheme val="minor"/>
      </rPr>
      <t>"</t>
    </r>
  </si>
  <si>
    <r>
      <t xml:space="preserve">Base annuelle (temps de travail annuel sur la période de travail et la période de l'opération) en heure à taux plein
</t>
    </r>
    <r>
      <rPr>
        <b/>
        <sz val="14"/>
        <color theme="9" tint="-0.249977111117893"/>
        <rFont val="Calibri"/>
        <family val="2"/>
        <scheme val="minor"/>
      </rPr>
      <t>au format hh:mm</t>
    </r>
  </si>
  <si>
    <r>
      <t>Temps de travail annuel de l'agent sur l'opération: Application d'un éventuel temps partiel en hh:mm
(</t>
    </r>
    <r>
      <rPr>
        <b/>
        <sz val="14"/>
        <color rgb="FF92D050"/>
        <rFont val="Calibri"/>
        <family val="2"/>
        <scheme val="minor"/>
      </rPr>
      <t>2</t>
    </r>
    <r>
      <rPr>
        <b/>
        <sz val="14"/>
        <color theme="0"/>
        <rFont val="Calibri"/>
        <family val="2"/>
        <scheme val="minor"/>
      </rPr>
      <t>)</t>
    </r>
  </si>
  <si>
    <r>
      <rPr>
        <b/>
        <u/>
        <sz val="14"/>
        <color theme="0"/>
        <rFont val="Calibri"/>
        <family val="2"/>
        <scheme val="minor"/>
      </rPr>
      <t>Pour le personnel à taux fixe</t>
    </r>
    <r>
      <rPr>
        <b/>
        <sz val="14"/>
        <color theme="0"/>
        <rFont val="Calibri"/>
        <family val="2"/>
        <scheme val="minor"/>
      </rPr>
      <t>: Temps de travail calculé selon les données renseignées des colonnes G à L</t>
    </r>
  </si>
  <si>
    <r>
      <t xml:space="preserve">Pour le personnel à taux variable, à remplir manuellement au format </t>
    </r>
    <r>
      <rPr>
        <b/>
        <u/>
        <sz val="14"/>
        <color theme="9" tint="-0.249977111117893"/>
        <rFont val="Calibri"/>
        <family val="2"/>
        <scheme val="minor"/>
      </rPr>
      <t>hh:mm.</t>
    </r>
    <r>
      <rPr>
        <b/>
        <sz val="14"/>
        <color theme="0"/>
        <rFont val="Calibri"/>
        <family val="2"/>
        <scheme val="minor"/>
      </rPr>
      <t xml:space="preserve">
(</t>
    </r>
    <r>
      <rPr>
        <b/>
        <sz val="14"/>
        <color rgb="FF92D050"/>
        <rFont val="Calibri"/>
        <family val="2"/>
        <scheme val="minor"/>
      </rPr>
      <t>6</t>
    </r>
    <r>
      <rPr>
        <b/>
        <sz val="14"/>
        <color theme="0"/>
        <rFont val="Calibri"/>
        <family val="2"/>
        <scheme val="minor"/>
      </rPr>
      <t>)</t>
    </r>
  </si>
  <si>
    <r>
      <t xml:space="preserve">Montant TVA présenté en €
</t>
    </r>
    <r>
      <rPr>
        <b/>
        <sz val="14"/>
        <color rgb="FFFFFFFF"/>
        <rFont val="Arial"/>
        <family val="2"/>
      </rPr>
      <t>(à compléter uniquement si vous ne récupérez pas la TVA, ou si vous la récupérez partiellement)</t>
    </r>
  </si>
  <si>
    <r>
      <t xml:space="preserve">Montant éligible 
HT (suite à vérification de l'éligibilité de la dépense)
</t>
    </r>
    <r>
      <rPr>
        <b/>
        <sz val="14"/>
        <color rgb="FFC00000"/>
        <rFont val="Arial"/>
        <family val="2"/>
      </rPr>
      <t>Remplir obligatoirement cette colonne</t>
    </r>
  </si>
  <si>
    <r>
      <t xml:space="preserve">Motif d'inéligibilité - ou sanction analyse CP </t>
    </r>
    <r>
      <rPr>
        <b/>
        <sz val="14"/>
        <color rgb="FFC00000"/>
        <rFont val="Arial"/>
        <family val="2"/>
      </rPr>
      <t>(Obligatoire si concerné)</t>
    </r>
    <r>
      <rPr>
        <b/>
        <sz val="14"/>
        <rFont val="Arial"/>
        <family val="2"/>
      </rPr>
      <t xml:space="preserve"> </t>
    </r>
  </si>
  <si>
    <r>
      <t xml:space="preserve">Montant raisonnable retenu suite à l'instruction (HT)
</t>
    </r>
    <r>
      <rPr>
        <b/>
        <sz val="14"/>
        <color theme="7" tint="-0.249977111117893"/>
        <rFont val="Arial"/>
        <family val="2"/>
      </rPr>
      <t>(Montant retenu pour les bénéficiaires assujettis à la TVA)</t>
    </r>
  </si>
  <si>
    <r>
      <t xml:space="preserve">Montant TTC 
</t>
    </r>
    <r>
      <rPr>
        <b/>
        <sz val="14"/>
        <color theme="9" tint="-0.249977111117893"/>
        <rFont val="Arial"/>
        <family val="2"/>
      </rPr>
      <t>(Dépenses éligibles retenues en TTC et dépenses éligibles retenues HT)</t>
    </r>
    <r>
      <rPr>
        <b/>
        <sz val="14"/>
        <color rgb="FFFF0000"/>
        <rFont val="Arial"/>
        <family val="2"/>
      </rPr>
      <t xml:space="preserve">
</t>
    </r>
  </si>
  <si>
    <r>
      <t xml:space="preserve">Temps de travail annuel de l'agent sur </t>
    </r>
    <r>
      <rPr>
        <b/>
        <sz val="14"/>
        <color theme="5" tint="-0.249977111117893"/>
        <rFont val="Calibri"/>
        <family val="2"/>
        <scheme val="minor"/>
      </rPr>
      <t>l'opération LA PERIODE</t>
    </r>
    <r>
      <rPr>
        <b/>
        <sz val="14"/>
        <color theme="0"/>
        <rFont val="Calibri"/>
        <family val="2"/>
        <scheme val="minor"/>
      </rPr>
      <t>: Application d'un éventuel temps partiel en hh:mm
(</t>
    </r>
    <r>
      <rPr>
        <b/>
        <sz val="14"/>
        <color rgb="FF92D050"/>
        <rFont val="Calibri"/>
        <family val="2"/>
        <scheme val="minor"/>
      </rPr>
      <t>2</t>
    </r>
    <r>
      <rPr>
        <b/>
        <sz val="14"/>
        <color theme="0"/>
        <rFont val="Calibri"/>
        <family val="2"/>
        <scheme val="minor"/>
      </rPr>
      <t>)</t>
    </r>
  </si>
  <si>
    <r>
      <t xml:space="preserve">Conversion des heures en temps de travail consacré au projet en nombre décimal (reprend le nombre d'heure calculé en O ou P selon le cas) </t>
    </r>
    <r>
      <rPr>
        <sz val="14"/>
        <color theme="0"/>
        <rFont val="Calibri"/>
        <family val="2"/>
        <scheme val="minor"/>
      </rPr>
      <t>(</t>
    </r>
    <r>
      <rPr>
        <sz val="14"/>
        <color rgb="FF92D050"/>
        <rFont val="Calibri"/>
        <family val="2"/>
        <scheme val="minor"/>
      </rPr>
      <t>7</t>
    </r>
    <r>
      <rPr>
        <sz val="14"/>
        <color theme="0"/>
        <rFont val="Calibri"/>
        <family val="2"/>
        <scheme val="minor"/>
      </rPr>
      <t>)</t>
    </r>
  </si>
  <si>
    <r>
      <t xml:space="preserve">Montant instruit
</t>
    </r>
    <r>
      <rPr>
        <sz val="14"/>
        <color theme="0"/>
        <rFont val="Calibri"/>
        <family val="2"/>
        <scheme val="minor"/>
      </rPr>
      <t xml:space="preserve">
</t>
    </r>
  </si>
  <si>
    <t>Taux fixe</t>
  </si>
  <si>
    <t>Taux fixe suite à l'instruction</t>
  </si>
  <si>
    <t>% correct</t>
  </si>
  <si>
    <t>% incorrect: corriger le taux fixe en colonne AI</t>
  </si>
  <si>
    <t>Taux variable suite à l'instruction: Passer directement à la colonne AM</t>
  </si>
  <si>
    <t>Instruction: Taux fixe ou taux variable d'après le justificatif présenté (contrat de travail / arrêté de nomination /lettre de mission)?</t>
  </si>
  <si>
    <t>Temps de travail sur l'opération à taux variable correct selon justificatif présenté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</si>
</sst>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#,##0.00;\ #,##0.00;\ &quot; &quot;;@"/>
    <numFmt numFmtId="166" formatCode="#,##0.00\ &quot;€&quot;"/>
    <numFmt numFmtId="167" formatCode="[h]:mm"/>
    <numFmt numFmtId="168" formatCode="_-* #,##0.00\ [$€-40C]_-;\-* #,##0.00\ [$€-40C]_-;_-* &quot;-&quot;??\ [$€-40C]_-;_-@_-"/>
  </numFmts>
  <fonts count="1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color indexed="4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24"/>
      <color indexed="49"/>
      <name val="Arial"/>
      <family val="2"/>
    </font>
    <font>
      <sz val="11"/>
      <color indexed="49"/>
      <name val="Calibri"/>
      <family val="2"/>
    </font>
    <font>
      <sz val="12"/>
      <color indexed="8"/>
      <name val="Arial"/>
      <family val="2"/>
    </font>
    <font>
      <sz val="11"/>
      <color indexed="8"/>
      <name val="Calibri"/>
      <family val="2"/>
      <charset val="1"/>
    </font>
    <font>
      <i/>
      <sz val="9"/>
      <color indexed="10"/>
      <name val="Arial"/>
      <family val="2"/>
    </font>
    <font>
      <sz val="9"/>
      <color indexed="8"/>
      <name val="Arial"/>
      <family val="2"/>
    </font>
    <font>
      <sz val="8"/>
      <color indexed="6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4" tint="-0.249977111117893"/>
      <name val="Arial"/>
      <family val="2"/>
    </font>
    <font>
      <sz val="11"/>
      <color theme="4" tint="-0.249977111117893"/>
      <name val="Calibri"/>
      <family val="2"/>
      <scheme val="minor"/>
    </font>
    <font>
      <b/>
      <sz val="14"/>
      <color theme="4" tint="-0.249977111117893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1"/>
      <color rgb="FFFF0000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0"/>
      <color rgb="FF393939"/>
      <name val="Calibri Light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9"/>
      <color rgb="FF92D050"/>
      <name val="Calibri"/>
      <family val="2"/>
      <scheme val="minor"/>
    </font>
    <font>
      <b/>
      <sz val="9"/>
      <color theme="6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Roboto"/>
    </font>
    <font>
      <b/>
      <u/>
      <sz val="12"/>
      <name val="Roboto"/>
    </font>
    <font>
      <b/>
      <sz val="12"/>
      <color rgb="FF333333"/>
      <name val="Roboto"/>
    </font>
    <font>
      <b/>
      <u/>
      <sz val="12"/>
      <color rgb="FF333333"/>
      <name val="Roboto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4" tint="-0.249977111117893"/>
      <name val="Arial"/>
      <family val="2"/>
    </font>
    <font>
      <b/>
      <sz val="10"/>
      <color theme="9" tint="-0.249977111117893"/>
      <name val="Calibri"/>
      <family val="2"/>
      <scheme val="minor"/>
    </font>
    <font>
      <b/>
      <sz val="12"/>
      <color theme="7"/>
      <name val="Arial"/>
      <family val="2"/>
    </font>
    <font>
      <b/>
      <sz val="12"/>
      <color theme="9" tint="-0.249977111117893"/>
      <name val="Arial"/>
      <family val="2"/>
    </font>
    <font>
      <b/>
      <sz val="12"/>
      <name val="Arial"/>
      <family val="2"/>
    </font>
    <font>
      <b/>
      <sz val="12"/>
      <color theme="3"/>
      <name val="Arial"/>
      <family val="2"/>
    </font>
    <font>
      <b/>
      <sz val="12"/>
      <color rgb="FF7030A0"/>
      <name val="Arial"/>
      <family val="2"/>
    </font>
    <font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6"/>
      <color theme="9"/>
      <name val="Arial"/>
      <family val="2"/>
    </font>
    <font>
      <u/>
      <sz val="12"/>
      <name val="Arial"/>
      <family val="2"/>
    </font>
    <font>
      <sz val="12"/>
      <color rgb="FFFF0000"/>
      <name val="Arial"/>
      <family val="2"/>
    </font>
    <font>
      <u/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 tint="0.499984740745262"/>
      <name val="Calibri"/>
      <family val="2"/>
      <scheme val="minor"/>
    </font>
    <font>
      <b/>
      <sz val="18"/>
      <color theme="4" tint="-0.249977111117893"/>
      <name val="Arial"/>
      <family val="2"/>
    </font>
    <font>
      <b/>
      <sz val="2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rgb="FF333333"/>
      <name val="Roboto"/>
    </font>
    <font>
      <b/>
      <sz val="14"/>
      <name val="Arial"/>
      <family val="2"/>
    </font>
    <font>
      <b/>
      <sz val="14"/>
      <color theme="0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5"/>
      <color rgb="FFFF0000"/>
      <name val="Arial"/>
      <family val="2"/>
    </font>
    <font>
      <sz val="14"/>
      <name val="Arial"/>
      <family val="2"/>
    </font>
    <font>
      <sz val="18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indexed="9"/>
      <name val="Arial"/>
      <family val="2"/>
    </font>
    <font>
      <b/>
      <sz val="14"/>
      <color rgb="FFFFFFFF"/>
      <name val="Arial"/>
      <family val="2"/>
    </font>
    <font>
      <b/>
      <u/>
      <sz val="14"/>
      <color theme="0"/>
      <name val="Calibri"/>
      <family val="2"/>
      <scheme val="minor"/>
    </font>
    <font>
      <b/>
      <sz val="14"/>
      <color rgb="FF92D05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92D05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u/>
      <sz val="14"/>
      <color theme="9" tint="-0.249977111117893"/>
      <name val="Calibri"/>
      <family val="2"/>
      <scheme val="minor"/>
    </font>
    <font>
      <sz val="14"/>
      <color rgb="FF000000"/>
      <name val="Arial"/>
      <family val="2"/>
    </font>
    <font>
      <b/>
      <sz val="14"/>
      <color theme="5"/>
      <name val="Calibri"/>
      <family val="2"/>
      <scheme val="minor"/>
    </font>
    <font>
      <b/>
      <sz val="14"/>
      <color rgb="FFC00000"/>
      <name val="Arial"/>
      <family val="2"/>
    </font>
    <font>
      <b/>
      <sz val="14"/>
      <color theme="7" tint="-0.249977111117893"/>
      <name val="Arial"/>
      <family val="2"/>
    </font>
    <font>
      <b/>
      <sz val="14"/>
      <color theme="1" tint="0.499984740745262"/>
      <name val="Arial"/>
      <family val="2"/>
    </font>
    <font>
      <b/>
      <sz val="14"/>
      <color theme="9" tint="-0.249977111117893"/>
      <name val="Arial"/>
      <family val="2"/>
    </font>
    <font>
      <b/>
      <sz val="14"/>
      <color rgb="FFFF0000"/>
      <name val="Arial"/>
      <family val="2"/>
    </font>
    <font>
      <sz val="14"/>
      <color theme="1" tint="0.499984740745262"/>
      <name val="Calibri"/>
      <family val="2"/>
      <scheme val="minor"/>
    </font>
    <font>
      <sz val="16"/>
      <name val="Arial"/>
      <family val="2"/>
    </font>
    <font>
      <b/>
      <sz val="14"/>
      <color rgb="FF996633"/>
      <name val="Calibri"/>
      <family val="2"/>
      <scheme val="minor"/>
    </font>
    <font>
      <b/>
      <sz val="14"/>
      <color rgb="FF6633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0"/>
      <name val="Calibri"/>
      <family val="2"/>
    </font>
    <font>
      <u/>
      <sz val="10"/>
      <color indexed="12"/>
      <name val="Calibri"/>
      <family val="2"/>
    </font>
    <font>
      <sz val="10"/>
      <color indexed="72"/>
      <name val="MS Sans Serif"/>
    </font>
    <font>
      <sz val="10"/>
      <name val="MS Sans Serif"/>
    </font>
  </fonts>
  <fills count="4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gray0625">
        <fgColor theme="0"/>
        <bgColor theme="5" tint="0.39994506668294322"/>
      </patternFill>
    </fill>
    <fill>
      <patternFill patternType="solid">
        <fgColor rgb="FFC75F0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60497A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72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6B6B6B"/>
      </left>
      <right style="medium">
        <color rgb="FF6B6B6B"/>
      </right>
      <top style="medium">
        <color rgb="FF6B6B6B"/>
      </top>
      <bottom style="medium">
        <color rgb="FF6B6B6B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6B6B6B"/>
      </left>
      <right/>
      <top/>
      <bottom style="medium">
        <color rgb="FF6B6B6B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6B6B6B"/>
      </right>
      <top style="medium">
        <color rgb="FF6B6B6B"/>
      </top>
      <bottom style="medium">
        <color rgb="FF6B6B6B"/>
      </bottom>
      <diagonal/>
    </border>
    <border>
      <left style="medium">
        <color rgb="FF6B6B6B"/>
      </left>
      <right style="medium">
        <color indexed="64"/>
      </right>
      <top/>
      <bottom style="medium">
        <color rgb="FF6B6B6B"/>
      </bottom>
      <diagonal/>
    </border>
    <border>
      <left style="medium">
        <color indexed="64"/>
      </left>
      <right style="medium">
        <color rgb="FF6B6B6B"/>
      </right>
      <top style="medium">
        <color rgb="FF6B6B6B"/>
      </top>
      <bottom style="medium">
        <color indexed="64"/>
      </bottom>
      <diagonal/>
    </border>
    <border>
      <left style="medium">
        <color rgb="FF6B6B6B"/>
      </left>
      <right style="medium">
        <color rgb="FF6B6B6B"/>
      </right>
      <top style="medium">
        <color rgb="FF6B6B6B"/>
      </top>
      <bottom style="medium">
        <color indexed="64"/>
      </bottom>
      <diagonal/>
    </border>
    <border>
      <left style="medium">
        <color rgb="FF6B6B6B"/>
      </left>
      <right style="medium">
        <color indexed="64"/>
      </right>
      <top style="medium">
        <color rgb="FF6B6B6B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theme="7"/>
      </left>
      <right/>
      <top style="double">
        <color theme="7"/>
      </top>
      <bottom style="double">
        <color theme="7"/>
      </bottom>
      <diagonal/>
    </border>
    <border>
      <left/>
      <right/>
      <top style="double">
        <color theme="7"/>
      </top>
      <bottom style="double">
        <color theme="7"/>
      </bottom>
      <diagonal/>
    </border>
    <border>
      <left/>
      <right style="double">
        <color theme="7"/>
      </right>
      <top style="double">
        <color theme="7"/>
      </top>
      <bottom style="double">
        <color theme="7"/>
      </bottom>
      <diagonal/>
    </border>
    <border>
      <left style="medium">
        <color indexed="64"/>
      </left>
      <right style="medium">
        <color rgb="FF6B6B6B"/>
      </right>
      <top/>
      <bottom style="medium">
        <color rgb="FF6B6B6B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7">
    <xf numFmtId="0" fontId="0" fillId="0" borderId="0"/>
    <xf numFmtId="0" fontId="1" fillId="3" borderId="1" applyNumberFormat="0" applyAlignment="0">
      <protection locked="0"/>
    </xf>
    <xf numFmtId="0" fontId="11" fillId="0" borderId="2" applyNumberFormat="0">
      <alignment horizontal="left" vertical="center" wrapText="1"/>
      <protection locked="0"/>
    </xf>
    <xf numFmtId="0" fontId="12" fillId="0" borderId="3">
      <alignment horizontal="left" vertical="center"/>
      <protection locked="0"/>
    </xf>
    <xf numFmtId="0" fontId="1" fillId="2" borderId="4" applyNumberFormat="0" applyFont="0" applyAlignment="0" applyProtection="0"/>
    <xf numFmtId="0" fontId="15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1" fillId="4" borderId="2" applyNumberFormat="0" applyFont="0" applyBorder="0" applyAlignment="0">
      <alignment horizontal="center" vertical="center"/>
    </xf>
    <xf numFmtId="0" fontId="13" fillId="0" borderId="2" applyNumberFormat="0" applyAlignment="0">
      <protection locked="0"/>
    </xf>
    <xf numFmtId="0" fontId="1" fillId="0" borderId="0"/>
    <xf numFmtId="16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0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5" fillId="0" borderId="0"/>
    <xf numFmtId="0" fontId="2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4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08" fillId="0" borderId="0"/>
    <xf numFmtId="0" fontId="109" fillId="0" borderId="0"/>
    <xf numFmtId="0" fontId="106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5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561">
    <xf numFmtId="0" fontId="0" fillId="0" borderId="0" xfId="0"/>
    <xf numFmtId="0" fontId="0" fillId="5" borderId="0" xfId="0" applyFill="1"/>
    <xf numFmtId="0" fontId="0" fillId="0" borderId="0" xfId="0" applyProtection="1">
      <protection locked="0"/>
    </xf>
    <xf numFmtId="0" fontId="25" fillId="5" borderId="0" xfId="0" applyFont="1" applyFill="1" applyAlignment="1">
      <alignment horizontal="left" vertical="center"/>
    </xf>
    <xf numFmtId="0" fontId="0" fillId="0" borderId="10" xfId="0" applyFill="1" applyBorder="1"/>
    <xf numFmtId="0" fontId="16" fillId="8" borderId="2" xfId="0" applyFont="1" applyFill="1" applyBorder="1" applyAlignment="1">
      <alignment horizontal="center" vertical="center" wrapText="1"/>
    </xf>
    <xf numFmtId="14" fontId="16" fillId="8" borderId="2" xfId="0" applyNumberFormat="1" applyFont="1" applyFill="1" applyBorder="1" applyAlignment="1">
      <alignment horizontal="center" vertical="center" wrapText="1"/>
    </xf>
    <xf numFmtId="14" fontId="16" fillId="11" borderId="2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12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 wrapText="1"/>
    </xf>
    <xf numFmtId="14" fontId="0" fillId="11" borderId="2" xfId="0" applyNumberFormat="1" applyFill="1" applyBorder="1" applyAlignment="1">
      <alignment horizontal="left" vertical="center" wrapText="1"/>
    </xf>
    <xf numFmtId="14" fontId="0" fillId="13" borderId="2" xfId="0" applyNumberFormat="1" applyFill="1" applyBorder="1" applyAlignment="1">
      <alignment horizontal="left" vertical="center" wrapText="1"/>
    </xf>
    <xf numFmtId="0" fontId="0" fillId="13" borderId="2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14" fontId="29" fillId="13" borderId="2" xfId="0" applyNumberFormat="1" applyFont="1" applyFill="1" applyBorder="1" applyAlignment="1">
      <alignment horizontal="left" vertical="center" wrapText="1"/>
    </xf>
    <xf numFmtId="0" fontId="0" fillId="12" borderId="17" xfId="0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14" fontId="0" fillId="0" borderId="17" xfId="0" applyNumberFormat="1" applyBorder="1" applyAlignment="1">
      <alignment horizontal="left" vertical="center" wrapText="1"/>
    </xf>
    <xf numFmtId="14" fontId="0" fillId="11" borderId="17" xfId="0" applyNumberFormat="1" applyFill="1" applyBorder="1" applyAlignment="1">
      <alignment horizontal="left" vertical="center" wrapText="1"/>
    </xf>
    <xf numFmtId="0" fontId="0" fillId="12" borderId="5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4" fontId="0" fillId="0" borderId="5" xfId="0" applyNumberFormat="1" applyBorder="1" applyAlignment="1">
      <alignment horizontal="left" vertical="center" wrapText="1"/>
    </xf>
    <xf numFmtId="14" fontId="0" fillId="11" borderId="5" xfId="0" applyNumberFormat="1" applyFill="1" applyBorder="1" applyAlignment="1">
      <alignment horizontal="left" vertical="center" wrapText="1"/>
    </xf>
    <xf numFmtId="14" fontId="0" fillId="13" borderId="17" xfId="0" applyNumberFormat="1" applyFill="1" applyBorder="1" applyAlignment="1">
      <alignment horizontal="left" vertical="center" wrapText="1"/>
    </xf>
    <xf numFmtId="0" fontId="29" fillId="13" borderId="2" xfId="0" applyFont="1" applyFill="1" applyBorder="1" applyAlignment="1">
      <alignment horizontal="left" vertical="center" wrapText="1"/>
    </xf>
    <xf numFmtId="0" fontId="0" fillId="14" borderId="2" xfId="0" applyFill="1" applyBorder="1" applyAlignment="1">
      <alignment horizontal="left" vertical="center" wrapText="1"/>
    </xf>
    <xf numFmtId="14" fontId="0" fillId="15" borderId="2" xfId="0" applyNumberFormat="1" applyFill="1" applyBorder="1" applyAlignment="1">
      <alignment horizontal="left" vertical="center" wrapText="1"/>
    </xf>
    <xf numFmtId="0" fontId="15" fillId="0" borderId="2" xfId="5" applyBorder="1" applyAlignment="1">
      <alignment horizontal="left" vertical="center" wrapText="1"/>
    </xf>
    <xf numFmtId="0" fontId="0" fillId="10" borderId="2" xfId="0" applyFill="1" applyBorder="1" applyAlignment="1">
      <alignment horizontal="left" vertical="center" wrapText="1"/>
    </xf>
    <xf numFmtId="14" fontId="0" fillId="10" borderId="2" xfId="0" applyNumberForma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16" borderId="2" xfId="0" applyFill="1" applyBorder="1" applyAlignment="1">
      <alignment horizontal="left" vertical="center" wrapText="1"/>
    </xf>
    <xf numFmtId="14" fontId="0" fillId="16" borderId="2" xfId="0" applyNumberFormat="1" applyFill="1" applyBorder="1" applyAlignment="1">
      <alignment horizontal="left" vertical="center" wrapText="1"/>
    </xf>
    <xf numFmtId="0" fontId="0" fillId="17" borderId="2" xfId="0" applyFill="1" applyBorder="1" applyAlignment="1">
      <alignment horizontal="left" vertical="center" wrapText="1"/>
    </xf>
    <xf numFmtId="14" fontId="0" fillId="17" borderId="2" xfId="0" applyNumberFormat="1" applyFill="1" applyBorder="1" applyAlignment="1">
      <alignment horizontal="left" vertical="center" wrapText="1"/>
    </xf>
    <xf numFmtId="14" fontId="0" fillId="0" borderId="2" xfId="0" applyNumberFormat="1" applyFill="1" applyBorder="1" applyAlignment="1">
      <alignment horizontal="left" vertical="center" wrapText="1"/>
    </xf>
    <xf numFmtId="0" fontId="0" fillId="13" borderId="17" xfId="0" applyFill="1" applyBorder="1" applyAlignment="1">
      <alignment horizontal="left" vertical="center" wrapText="1"/>
    </xf>
    <xf numFmtId="0" fontId="22" fillId="19" borderId="2" xfId="0" applyFont="1" applyFill="1" applyBorder="1" applyAlignment="1">
      <alignment horizontal="left" vertical="center" wrapText="1"/>
    </xf>
    <xf numFmtId="0" fontId="0" fillId="19" borderId="2" xfId="0" applyFill="1" applyBorder="1" applyAlignment="1">
      <alignment horizontal="left" vertical="center" wrapText="1"/>
    </xf>
    <xf numFmtId="14" fontId="0" fillId="19" borderId="2" xfId="0" applyNumberFormat="1" applyFill="1" applyBorder="1" applyAlignment="1">
      <alignment horizontal="left" vertical="center" wrapText="1"/>
    </xf>
    <xf numFmtId="0" fontId="0" fillId="20" borderId="2" xfId="0" applyFill="1" applyBorder="1" applyAlignment="1">
      <alignment horizontal="left" vertical="center" wrapText="1"/>
    </xf>
    <xf numFmtId="14" fontId="0" fillId="20" borderId="2" xfId="0" applyNumberFormat="1" applyFill="1" applyBorder="1" applyAlignment="1">
      <alignment horizontal="left" vertical="center" wrapText="1"/>
    </xf>
    <xf numFmtId="0" fontId="0" fillId="21" borderId="2" xfId="0" applyFill="1" applyBorder="1" applyAlignment="1">
      <alignment horizontal="left" vertical="center" wrapText="1"/>
    </xf>
    <xf numFmtId="14" fontId="0" fillId="21" borderId="2" xfId="0" applyNumberFormat="1" applyFill="1" applyBorder="1" applyAlignment="1">
      <alignment horizontal="left" vertical="center" wrapText="1"/>
    </xf>
    <xf numFmtId="0" fontId="0" fillId="22" borderId="2" xfId="0" applyFill="1" applyBorder="1" applyAlignment="1">
      <alignment horizontal="left" vertical="center" wrapText="1"/>
    </xf>
    <xf numFmtId="14" fontId="0" fillId="22" borderId="2" xfId="0" applyNumberFormat="1" applyFill="1" applyBorder="1" applyAlignment="1">
      <alignment horizontal="left" vertical="center" wrapText="1"/>
    </xf>
    <xf numFmtId="0" fontId="0" fillId="18" borderId="2" xfId="0" applyFill="1" applyBorder="1" applyAlignment="1">
      <alignment horizontal="left" vertical="center" wrapText="1"/>
    </xf>
    <xf numFmtId="14" fontId="0" fillId="12" borderId="2" xfId="0" applyNumberFormat="1" applyFill="1" applyBorder="1" applyAlignment="1">
      <alignment horizontal="left" vertical="center" wrapText="1"/>
    </xf>
    <xf numFmtId="14" fontId="0" fillId="13" borderId="5" xfId="0" applyNumberFormat="1" applyFill="1" applyBorder="1" applyAlignment="1">
      <alignment horizontal="left" vertical="center" wrapText="1"/>
    </xf>
    <xf numFmtId="14" fontId="0" fillId="23" borderId="2" xfId="0" applyNumberFormat="1" applyFill="1" applyBorder="1" applyAlignment="1">
      <alignment horizontal="left" vertical="center" wrapText="1"/>
    </xf>
    <xf numFmtId="0" fontId="0" fillId="24" borderId="2" xfId="0" applyFill="1" applyBorder="1" applyAlignment="1">
      <alignment horizontal="left" vertical="center" wrapText="1"/>
    </xf>
    <xf numFmtId="14" fontId="29" fillId="0" borderId="2" xfId="0" applyNumberFormat="1" applyFont="1" applyBorder="1" applyAlignment="1">
      <alignment horizontal="left" vertical="center" wrapText="1"/>
    </xf>
    <xf numFmtId="0" fontId="0" fillId="11" borderId="2" xfId="0" applyFill="1" applyBorder="1" applyAlignment="1">
      <alignment horizontal="left" vertical="center" wrapText="1"/>
    </xf>
    <xf numFmtId="14" fontId="29" fillId="0" borderId="17" xfId="0" applyNumberFormat="1" applyFont="1" applyBorder="1" applyAlignment="1">
      <alignment horizontal="left" vertical="center" wrapText="1"/>
    </xf>
    <xf numFmtId="14" fontId="30" fillId="11" borderId="2" xfId="0" applyNumberFormat="1" applyFont="1" applyFill="1" applyBorder="1" applyAlignment="1">
      <alignment horizontal="left" vertical="center" wrapText="1"/>
    </xf>
    <xf numFmtId="14" fontId="0" fillId="24" borderId="2" xfId="0" applyNumberFormat="1" applyFill="1" applyBorder="1" applyAlignment="1">
      <alignment horizontal="left" vertical="center" wrapText="1"/>
    </xf>
    <xf numFmtId="14" fontId="0" fillId="7" borderId="2" xfId="0" applyNumberFormat="1" applyFill="1" applyBorder="1" applyAlignment="1">
      <alignment horizontal="left" vertical="center" wrapText="1"/>
    </xf>
    <xf numFmtId="0" fontId="0" fillId="25" borderId="2" xfId="0" applyFill="1" applyBorder="1" applyAlignment="1">
      <alignment horizontal="left" vertical="center" wrapText="1"/>
    </xf>
    <xf numFmtId="14" fontId="0" fillId="0" borderId="0" xfId="0" applyNumberFormat="1" applyBorder="1" applyAlignment="1">
      <alignment horizontal="left" vertical="center" wrapText="1"/>
    </xf>
    <xf numFmtId="14" fontId="0" fillId="11" borderId="0" xfId="0" applyNumberFormat="1" applyFill="1" applyBorder="1" applyAlignment="1">
      <alignment horizontal="left" vertical="center" wrapText="1"/>
    </xf>
    <xf numFmtId="0" fontId="0" fillId="8" borderId="2" xfId="0" applyFill="1" applyBorder="1" applyAlignment="1">
      <alignment wrapText="1"/>
    </xf>
    <xf numFmtId="14" fontId="0" fillId="8" borderId="2" xfId="0" applyNumberFormat="1" applyFill="1" applyBorder="1" applyAlignment="1">
      <alignment wrapText="1"/>
    </xf>
    <xf numFmtId="0" fontId="0" fillId="15" borderId="2" xfId="0" applyFill="1" applyBorder="1" applyAlignment="1">
      <alignment wrapText="1"/>
    </xf>
    <xf numFmtId="0" fontId="0" fillId="0" borderId="2" xfId="0" applyBorder="1" applyAlignment="1">
      <alignment wrapText="1"/>
    </xf>
    <xf numFmtId="14" fontId="0" fillId="0" borderId="2" xfId="0" applyNumberFormat="1" applyBorder="1" applyAlignment="1">
      <alignment wrapText="1"/>
    </xf>
    <xf numFmtId="0" fontId="0" fillId="23" borderId="2" xfId="0" applyFill="1" applyBorder="1" applyAlignment="1">
      <alignment wrapText="1"/>
    </xf>
    <xf numFmtId="0" fontId="3" fillId="26" borderId="18" xfId="0" applyFont="1" applyFill="1" applyBorder="1" applyAlignment="1" applyProtection="1">
      <alignment horizontal="left" vertical="center" wrapText="1"/>
      <protection locked="0"/>
    </xf>
    <xf numFmtId="0" fontId="0" fillId="0" borderId="20" xfId="0" applyFill="1" applyBorder="1"/>
    <xf numFmtId="8" fontId="31" fillId="0" borderId="21" xfId="0" applyNumberFormat="1" applyFont="1" applyBorder="1" applyAlignment="1">
      <alignment horizontal="center" vertical="center" wrapText="1" readingOrder="1"/>
    </xf>
    <xf numFmtId="0" fontId="0" fillId="15" borderId="17" xfId="0" applyFill="1" applyBorder="1" applyAlignment="1">
      <alignment wrapText="1"/>
    </xf>
    <xf numFmtId="0" fontId="0" fillId="15" borderId="5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5" xfId="0" applyBorder="1" applyAlignment="1">
      <alignment wrapText="1"/>
    </xf>
    <xf numFmtId="14" fontId="0" fillId="18" borderId="2" xfId="0" applyNumberFormat="1" applyFill="1" applyBorder="1" applyAlignment="1">
      <alignment horizontal="left" vertical="center" wrapText="1"/>
    </xf>
    <xf numFmtId="14" fontId="0" fillId="15" borderId="5" xfId="0" applyNumberFormat="1" applyFill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9" fillId="13" borderId="0" xfId="0" applyFont="1" applyFill="1" applyBorder="1" applyAlignment="1">
      <alignment horizontal="left" vertical="center" wrapText="1"/>
    </xf>
    <xf numFmtId="0" fontId="0" fillId="13" borderId="0" xfId="0" applyFill="1" applyBorder="1" applyAlignment="1">
      <alignment horizontal="left" vertical="center" wrapText="1"/>
    </xf>
    <xf numFmtId="14" fontId="0" fillId="0" borderId="5" xfId="0" applyNumberFormat="1" applyFill="1" applyBorder="1" applyAlignment="1">
      <alignment horizontal="left" vertical="center" wrapText="1"/>
    </xf>
    <xf numFmtId="14" fontId="0" fillId="13" borderId="0" xfId="0" applyNumberFormat="1" applyFill="1" applyBorder="1" applyAlignment="1">
      <alignment horizontal="left" vertical="center" wrapText="1"/>
    </xf>
    <xf numFmtId="14" fontId="29" fillId="0" borderId="5" xfId="0" applyNumberFormat="1" applyFont="1" applyBorder="1" applyAlignment="1">
      <alignment horizontal="left" vertical="center" wrapText="1"/>
    </xf>
    <xf numFmtId="0" fontId="0" fillId="11" borderId="5" xfId="0" applyFill="1" applyBorder="1" applyAlignment="1">
      <alignment horizontal="left" vertical="center" wrapText="1"/>
    </xf>
    <xf numFmtId="0" fontId="0" fillId="20" borderId="17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10" borderId="5" xfId="0" applyFill="1" applyBorder="1" applyAlignment="1">
      <alignment horizontal="left" vertical="center" wrapText="1"/>
    </xf>
    <xf numFmtId="0" fontId="0" fillId="21" borderId="5" xfId="0" applyFill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14" borderId="0" xfId="0" applyFill="1" applyBorder="1" applyAlignment="1">
      <alignment horizontal="left" vertical="center" wrapText="1"/>
    </xf>
    <xf numFmtId="0" fontId="0" fillId="14" borderId="17" xfId="0" applyFill="1" applyBorder="1" applyAlignment="1">
      <alignment horizontal="left" vertical="center" wrapText="1"/>
    </xf>
    <xf numFmtId="14" fontId="0" fillId="0" borderId="0" xfId="0" applyNumberFormat="1" applyBorder="1" applyAlignment="1">
      <alignment wrapText="1"/>
    </xf>
    <xf numFmtId="14" fontId="0" fillId="0" borderId="5" xfId="0" applyNumberFormat="1" applyBorder="1" applyAlignment="1">
      <alignment wrapText="1"/>
    </xf>
    <xf numFmtId="14" fontId="0" fillId="0" borderId="17" xfId="0" applyNumberFormat="1" applyBorder="1" applyAlignment="1">
      <alignment wrapText="1"/>
    </xf>
    <xf numFmtId="0" fontId="0" fillId="0" borderId="0" xfId="0" applyFill="1" applyBorder="1" applyAlignment="1">
      <alignment horizontal="left" vertical="center" wrapText="1"/>
    </xf>
    <xf numFmtId="0" fontId="0" fillId="16" borderId="0" xfId="0" applyFill="1" applyBorder="1" applyAlignment="1">
      <alignment horizontal="left" vertical="center" wrapText="1"/>
    </xf>
    <xf numFmtId="0" fontId="0" fillId="11" borderId="17" xfId="0" applyFill="1" applyBorder="1" applyAlignment="1">
      <alignment horizontal="left" vertical="center" wrapText="1"/>
    </xf>
    <xf numFmtId="0" fontId="29" fillId="13" borderId="5" xfId="0" applyFont="1" applyFill="1" applyBorder="1" applyAlignment="1">
      <alignment horizontal="left" vertical="center" wrapText="1"/>
    </xf>
    <xf numFmtId="14" fontId="0" fillId="16" borderId="0" xfId="0" applyNumberFormat="1" applyFill="1" applyBorder="1" applyAlignment="1">
      <alignment horizontal="left" vertical="center" wrapText="1"/>
    </xf>
    <xf numFmtId="14" fontId="0" fillId="10" borderId="5" xfId="0" applyNumberFormat="1" applyFill="1" applyBorder="1" applyAlignment="1">
      <alignment horizontal="left" vertical="center" wrapText="1"/>
    </xf>
    <xf numFmtId="14" fontId="0" fillId="15" borderId="17" xfId="0" applyNumberFormat="1" applyFill="1" applyBorder="1" applyAlignment="1">
      <alignment horizontal="left" vertical="center" wrapText="1"/>
    </xf>
    <xf numFmtId="0" fontId="0" fillId="13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29" fillId="13" borderId="17" xfId="0" applyFont="1" applyFill="1" applyBorder="1" applyAlignment="1">
      <alignment horizontal="left" vertical="center" wrapText="1"/>
    </xf>
    <xf numFmtId="0" fontId="15" fillId="0" borderId="17" xfId="5" applyBorder="1" applyAlignment="1">
      <alignment horizontal="left" vertical="center" wrapText="1"/>
    </xf>
    <xf numFmtId="14" fontId="0" fillId="20" borderId="17" xfId="0" applyNumberFormat="1" applyFill="1" applyBorder="1" applyAlignment="1">
      <alignment horizontal="left" vertical="center" wrapText="1"/>
    </xf>
    <xf numFmtId="14" fontId="0" fillId="21" borderId="5" xfId="0" applyNumberFormat="1" applyFill="1" applyBorder="1" applyAlignment="1">
      <alignment horizontal="left" vertical="center" wrapText="1"/>
    </xf>
    <xf numFmtId="0" fontId="0" fillId="0" borderId="2" xfId="0" applyBorder="1"/>
    <xf numFmtId="0" fontId="0" fillId="0" borderId="5" xfId="0" applyBorder="1"/>
    <xf numFmtId="0" fontId="0" fillId="0" borderId="17" xfId="0" applyBorder="1"/>
    <xf numFmtId="0" fontId="16" fillId="5" borderId="2" xfId="0" applyFont="1" applyFill="1" applyBorder="1" applyAlignment="1">
      <alignment horizontal="center" vertical="center" wrapText="1"/>
    </xf>
    <xf numFmtId="14" fontId="16" fillId="5" borderId="2" xfId="0" applyNumberFormat="1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 wrapText="1"/>
    </xf>
    <xf numFmtId="0" fontId="0" fillId="5" borderId="0" xfId="0" applyFill="1" applyProtection="1"/>
    <xf numFmtId="0" fontId="23" fillId="5" borderId="0" xfId="0" applyFont="1" applyFill="1" applyProtection="1"/>
    <xf numFmtId="0" fontId="0" fillId="0" borderId="0" xfId="0" applyProtection="1"/>
    <xf numFmtId="0" fontId="25" fillId="5" borderId="0" xfId="0" applyFont="1" applyFill="1" applyAlignment="1" applyProtection="1">
      <alignment horizontal="left" vertical="center"/>
    </xf>
    <xf numFmtId="0" fontId="0" fillId="0" borderId="0" xfId="0" applyFill="1" applyBorder="1"/>
    <xf numFmtId="0" fontId="0" fillId="5" borderId="0" xfId="0" applyFill="1" applyBorder="1" applyProtection="1"/>
    <xf numFmtId="0" fontId="0" fillId="0" borderId="0" xfId="0" applyAlignment="1" applyProtection="1">
      <alignment wrapText="1"/>
    </xf>
    <xf numFmtId="0" fontId="0" fillId="0" borderId="0" xfId="0" applyFill="1" applyBorder="1" applyProtection="1"/>
    <xf numFmtId="0" fontId="24" fillId="5" borderId="0" xfId="0" applyFont="1" applyFill="1" applyProtection="1"/>
    <xf numFmtId="0" fontId="16" fillId="5" borderId="0" xfId="0" applyFont="1" applyFill="1" applyProtection="1"/>
    <xf numFmtId="4" fontId="0" fillId="5" borderId="0" xfId="0" applyNumberFormat="1" applyFill="1" applyBorder="1" applyProtection="1"/>
    <xf numFmtId="8" fontId="31" fillId="0" borderId="23" xfId="0" applyNumberFormat="1" applyFont="1" applyBorder="1" applyAlignment="1">
      <alignment horizontal="center" vertical="center" wrapText="1" readingOrder="1"/>
    </xf>
    <xf numFmtId="0" fontId="21" fillId="5" borderId="0" xfId="0" applyFont="1" applyFill="1" applyBorder="1" applyProtection="1"/>
    <xf numFmtId="0" fontId="0" fillId="5" borderId="0" xfId="0" applyFill="1" applyProtection="1">
      <protection hidden="1"/>
    </xf>
    <xf numFmtId="0" fontId="25" fillId="0" borderId="0" xfId="0" applyFont="1" applyFill="1" applyBorder="1" applyAlignment="1" applyProtection="1">
      <alignment vertical="center"/>
    </xf>
    <xf numFmtId="0" fontId="22" fillId="5" borderId="0" xfId="0" applyFont="1" applyFill="1" applyAlignment="1" applyProtection="1">
      <alignment vertical="center"/>
    </xf>
    <xf numFmtId="0" fontId="16" fillId="0" borderId="0" xfId="0" applyFont="1"/>
    <xf numFmtId="0" fontId="26" fillId="5" borderId="0" xfId="0" applyNumberFormat="1" applyFont="1" applyFill="1" applyBorder="1" applyAlignment="1" applyProtection="1">
      <alignment horizontal="center"/>
    </xf>
    <xf numFmtId="0" fontId="38" fillId="5" borderId="0" xfId="0" applyFont="1" applyFill="1" applyProtection="1"/>
    <xf numFmtId="0" fontId="0" fillId="0" borderId="0" xfId="0" applyBorder="1"/>
    <xf numFmtId="166" fontId="0" fillId="5" borderId="0" xfId="0" applyNumberFormat="1" applyFill="1" applyBorder="1"/>
    <xf numFmtId="0" fontId="31" fillId="0" borderId="31" xfId="0" applyFont="1" applyBorder="1" applyAlignment="1">
      <alignment horizontal="left" vertical="center" wrapText="1" readingOrder="1"/>
    </xf>
    <xf numFmtId="8" fontId="31" fillId="0" borderId="32" xfId="0" applyNumberFormat="1" applyFont="1" applyBorder="1" applyAlignment="1">
      <alignment horizontal="center" vertical="center" wrapText="1" readingOrder="1"/>
    </xf>
    <xf numFmtId="0" fontId="31" fillId="0" borderId="33" xfId="0" applyFont="1" applyBorder="1" applyAlignment="1">
      <alignment horizontal="left" vertical="center" wrapText="1" readingOrder="1"/>
    </xf>
    <xf numFmtId="8" fontId="31" fillId="0" borderId="34" xfId="0" applyNumberFormat="1" applyFont="1" applyBorder="1" applyAlignment="1">
      <alignment horizontal="center" vertical="center" wrapText="1" readingOrder="1"/>
    </xf>
    <xf numFmtId="8" fontId="31" fillId="0" borderId="35" xfId="0" applyNumberFormat="1" applyFont="1" applyBorder="1" applyAlignment="1">
      <alignment horizontal="center" vertical="center" wrapText="1" readingOrder="1"/>
    </xf>
    <xf numFmtId="0" fontId="45" fillId="28" borderId="2" xfId="0" applyFont="1" applyFill="1" applyBorder="1" applyAlignment="1" applyProtection="1">
      <alignment horizontal="center" vertical="center"/>
      <protection locked="0"/>
    </xf>
    <xf numFmtId="165" fontId="6" fillId="5" borderId="0" xfId="0" applyNumberFormat="1" applyFont="1" applyFill="1" applyBorder="1" applyAlignment="1" applyProtection="1"/>
    <xf numFmtId="0" fontId="0" fillId="0" borderId="2" xfId="0" applyBorder="1" applyAlignment="1">
      <alignment horizontal="center" wrapText="1"/>
    </xf>
    <xf numFmtId="0" fontId="1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5" borderId="0" xfId="0" applyFill="1" applyAlignment="1" applyProtection="1">
      <alignment wrapText="1"/>
    </xf>
    <xf numFmtId="0" fontId="16" fillId="5" borderId="0" xfId="0" applyFont="1" applyFill="1" applyAlignment="1" applyProtection="1">
      <alignment horizontal="center" vertical="center" wrapText="1"/>
    </xf>
    <xf numFmtId="0" fontId="16" fillId="5" borderId="0" xfId="0" applyFont="1" applyFill="1" applyAlignment="1" applyProtection="1">
      <alignment wrapText="1"/>
    </xf>
    <xf numFmtId="167" fontId="0" fillId="28" borderId="2" xfId="0" applyNumberFormat="1" applyFill="1" applyBorder="1" applyProtection="1">
      <protection locked="0"/>
    </xf>
    <xf numFmtId="0" fontId="14" fillId="5" borderId="0" xfId="0" applyFont="1" applyFill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0" fillId="0" borderId="0" xfId="0" applyBorder="1" applyProtection="1"/>
    <xf numFmtId="0" fontId="43" fillId="10" borderId="6" xfId="0" applyFont="1" applyFill="1" applyBorder="1" applyProtection="1"/>
    <xf numFmtId="0" fontId="35" fillId="5" borderId="6" xfId="0" applyFont="1" applyFill="1" applyBorder="1" applyProtection="1"/>
    <xf numFmtId="0" fontId="42" fillId="6" borderId="16" xfId="0" applyFont="1" applyFill="1" applyBorder="1" applyProtection="1"/>
    <xf numFmtId="0" fontId="35" fillId="5" borderId="16" xfId="0" applyFont="1" applyFill="1" applyBorder="1" applyProtection="1"/>
    <xf numFmtId="0" fontId="50" fillId="27" borderId="6" xfId="11" applyFont="1" applyFill="1" applyBorder="1" applyAlignment="1" applyProtection="1">
      <alignment horizontal="center" vertical="center" wrapText="1"/>
    </xf>
    <xf numFmtId="0" fontId="50" fillId="27" borderId="12" xfId="11" applyFont="1" applyFill="1" applyBorder="1" applyAlignment="1" applyProtection="1">
      <alignment horizontal="center" vertical="center" wrapText="1"/>
    </xf>
    <xf numFmtId="167" fontId="16" fillId="10" borderId="16" xfId="0" applyNumberFormat="1" applyFont="1" applyFill="1" applyBorder="1" applyProtection="1"/>
    <xf numFmtId="0" fontId="0" fillId="5" borderId="0" xfId="0" applyFill="1" applyAlignment="1" applyProtection="1">
      <alignment horizontal="center" vertical="center"/>
    </xf>
    <xf numFmtId="14" fontId="0" fillId="5" borderId="0" xfId="0" applyNumberFormat="1" applyFill="1" applyBorder="1" applyAlignment="1" applyProtection="1">
      <alignment horizontal="center" vertical="center"/>
    </xf>
    <xf numFmtId="0" fontId="25" fillId="5" borderId="0" xfId="0" applyFont="1" applyFill="1" applyBorder="1" applyAlignment="1" applyProtection="1">
      <alignment horizontal="left" vertical="center"/>
    </xf>
    <xf numFmtId="0" fontId="26" fillId="5" borderId="0" xfId="0" applyFont="1" applyFill="1" applyAlignment="1" applyProtection="1">
      <alignment horizontal="left" wrapText="1"/>
    </xf>
    <xf numFmtId="0" fontId="57" fillId="5" borderId="0" xfId="0" applyFont="1" applyFill="1" applyBorder="1" applyAlignment="1" applyProtection="1">
      <alignment wrapText="1"/>
    </xf>
    <xf numFmtId="0" fontId="57" fillId="5" borderId="10" xfId="0" applyFont="1" applyFill="1" applyBorder="1" applyAlignment="1" applyProtection="1">
      <alignment horizontal="right" wrapText="1"/>
    </xf>
    <xf numFmtId="0" fontId="57" fillId="5" borderId="38" xfId="0" applyFont="1" applyFill="1" applyBorder="1" applyAlignment="1" applyProtection="1">
      <alignment horizontal="right" wrapText="1"/>
    </xf>
    <xf numFmtId="0" fontId="35" fillId="5" borderId="0" xfId="0" applyFont="1" applyFill="1" applyBorder="1" applyProtection="1"/>
    <xf numFmtId="0" fontId="0" fillId="0" borderId="25" xfId="0" applyBorder="1" applyProtection="1"/>
    <xf numFmtId="4" fontId="16" fillId="5" borderId="0" xfId="0" applyNumberFormat="1" applyFont="1" applyFill="1" applyProtection="1"/>
    <xf numFmtId="4" fontId="0" fillId="5" borderId="0" xfId="0" applyNumberFormat="1" applyFill="1" applyProtection="1"/>
    <xf numFmtId="4" fontId="16" fillId="0" borderId="0" xfId="0" applyNumberFormat="1" applyFont="1" applyProtection="1"/>
    <xf numFmtId="4" fontId="0" fillId="0" borderId="0" xfId="0" applyNumberFormat="1" applyProtection="1"/>
    <xf numFmtId="0" fontId="16" fillId="0" borderId="0" xfId="0" applyFont="1" applyProtection="1"/>
    <xf numFmtId="0" fontId="29" fillId="5" borderId="0" xfId="0" applyFont="1" applyFill="1" applyProtection="1"/>
    <xf numFmtId="0" fontId="19" fillId="5" borderId="0" xfId="0" applyFont="1" applyFill="1" applyProtection="1"/>
    <xf numFmtId="0" fontId="0" fillId="0" borderId="2" xfId="0" applyBorder="1" applyAlignment="1" applyProtection="1">
      <alignment horizontal="center" vertical="center"/>
    </xf>
    <xf numFmtId="167" fontId="0" fillId="10" borderId="2" xfId="0" applyNumberFormat="1" applyFill="1" applyBorder="1" applyProtection="1"/>
    <xf numFmtId="0" fontId="22" fillId="10" borderId="2" xfId="0" applyNumberFormat="1" applyFont="1" applyFill="1" applyBorder="1" applyProtection="1"/>
    <xf numFmtId="0" fontId="56" fillId="5" borderId="0" xfId="0" applyFont="1" applyFill="1" applyBorder="1" applyAlignment="1" applyProtection="1"/>
    <xf numFmtId="0" fontId="26" fillId="5" borderId="0" xfId="0" applyFont="1" applyFill="1" applyBorder="1" applyAlignment="1" applyProtection="1">
      <alignment horizontal="left" wrapText="1"/>
    </xf>
    <xf numFmtId="0" fontId="0" fillId="5" borderId="0" xfId="0" applyFill="1" applyAlignment="1" applyProtection="1">
      <alignment horizontal="center" wrapText="1"/>
    </xf>
    <xf numFmtId="0" fontId="43" fillId="10" borderId="2" xfId="0" applyFont="1" applyFill="1" applyBorder="1" applyProtection="1"/>
    <xf numFmtId="0" fontId="42" fillId="6" borderId="2" xfId="0" applyFont="1" applyFill="1" applyBorder="1" applyProtection="1"/>
    <xf numFmtId="0" fontId="0" fillId="0" borderId="0" xfId="0" applyBorder="1" applyAlignment="1" applyProtection="1">
      <alignment horizontal="right"/>
    </xf>
    <xf numFmtId="0" fontId="60" fillId="5" borderId="10" xfId="0" applyFont="1" applyFill="1" applyBorder="1" applyAlignment="1">
      <alignment horizontal="right" vertical="center"/>
    </xf>
    <xf numFmtId="0" fontId="58" fillId="5" borderId="14" xfId="0" applyFont="1" applyFill="1" applyBorder="1" applyAlignment="1">
      <alignment horizontal="left" wrapText="1"/>
    </xf>
    <xf numFmtId="0" fontId="57" fillId="5" borderId="10" xfId="0" applyFont="1" applyFill="1" applyBorder="1" applyAlignment="1">
      <alignment horizontal="right" vertical="center"/>
    </xf>
    <xf numFmtId="0" fontId="16" fillId="0" borderId="0" xfId="0" applyFont="1" applyProtection="1">
      <protection locked="0"/>
    </xf>
    <xf numFmtId="0" fontId="0" fillId="0" borderId="0" xfId="0" applyNumberFormat="1" applyProtection="1">
      <protection locked="0"/>
    </xf>
    <xf numFmtId="0" fontId="61" fillId="10" borderId="2" xfId="0" applyFont="1" applyFill="1" applyBorder="1" applyProtection="1"/>
    <xf numFmtId="0" fontId="62" fillId="31" borderId="2" xfId="0" applyFont="1" applyFill="1" applyBorder="1" applyProtection="1"/>
    <xf numFmtId="0" fontId="62" fillId="6" borderId="2" xfId="0" applyFont="1" applyFill="1" applyBorder="1" applyProtection="1"/>
    <xf numFmtId="0" fontId="63" fillId="5" borderId="2" xfId="0" applyFont="1" applyFill="1" applyBorder="1" applyAlignment="1" applyProtection="1"/>
    <xf numFmtId="0" fontId="63" fillId="5" borderId="0" xfId="0" applyFont="1" applyFill="1" applyBorder="1" applyAlignment="1" applyProtection="1"/>
    <xf numFmtId="0" fontId="54" fillId="5" borderId="0" xfId="0" applyFont="1" applyFill="1" applyAlignment="1" applyProtection="1">
      <alignment horizontal="left" vertical="center"/>
    </xf>
    <xf numFmtId="0" fontId="65" fillId="5" borderId="0" xfId="0" applyFont="1" applyFill="1" applyAlignment="1" applyProtection="1">
      <alignment horizontal="left" vertical="center"/>
    </xf>
    <xf numFmtId="0" fontId="58" fillId="5" borderId="14" xfId="0" applyFont="1" applyFill="1" applyBorder="1" applyAlignment="1" applyProtection="1"/>
    <xf numFmtId="0" fontId="58" fillId="5" borderId="14" xfId="0" applyFont="1" applyFill="1" applyBorder="1" applyAlignment="1" applyProtection="1">
      <alignment horizontal="left"/>
    </xf>
    <xf numFmtId="0" fontId="58" fillId="5" borderId="40" xfId="0" applyFont="1" applyFill="1" applyBorder="1" applyAlignment="1">
      <alignment horizontal="left" wrapText="1"/>
    </xf>
    <xf numFmtId="9" fontId="50" fillId="27" borderId="43" xfId="34" applyFont="1" applyFill="1" applyBorder="1" applyAlignment="1" applyProtection="1">
      <alignment horizontal="center" vertical="center" wrapText="1"/>
    </xf>
    <xf numFmtId="9" fontId="50" fillId="27" borderId="17" xfId="34" applyFont="1" applyFill="1" applyBorder="1" applyAlignment="1" applyProtection="1">
      <alignment horizontal="center" vertical="center" wrapText="1"/>
    </xf>
    <xf numFmtId="2" fontId="16" fillId="28" borderId="28" xfId="0" applyNumberFormat="1" applyFont="1" applyFill="1" applyBorder="1" applyProtection="1">
      <protection locked="0"/>
    </xf>
    <xf numFmtId="167" fontId="18" fillId="5" borderId="0" xfId="11" applyNumberFormat="1" applyFont="1" applyFill="1" applyBorder="1" applyAlignment="1" applyProtection="1">
      <alignment vertical="center" wrapText="1"/>
    </xf>
    <xf numFmtId="0" fontId="16" fillId="0" borderId="0" xfId="0" applyFont="1" applyBorder="1" applyProtection="1"/>
    <xf numFmtId="0" fontId="31" fillId="0" borderId="47" xfId="0" applyFont="1" applyBorder="1" applyAlignment="1">
      <alignment horizontal="left" vertical="center" wrapText="1" readingOrder="1"/>
    </xf>
    <xf numFmtId="0" fontId="0" fillId="0" borderId="6" xfId="0" applyBorder="1"/>
    <xf numFmtId="14" fontId="0" fillId="0" borderId="6" xfId="0" applyNumberFormat="1" applyBorder="1"/>
    <xf numFmtId="0" fontId="0" fillId="28" borderId="2" xfId="0" applyNumberFormat="1" applyFill="1" applyBorder="1" applyProtection="1">
      <protection locked="0"/>
    </xf>
    <xf numFmtId="0" fontId="0" fillId="5" borderId="0" xfId="0" applyFill="1" applyBorder="1" applyAlignment="1" applyProtection="1">
      <alignment horizontal="center" vertical="center"/>
    </xf>
    <xf numFmtId="0" fontId="0" fillId="5" borderId="0" xfId="0" applyFill="1" applyBorder="1" applyAlignment="1" applyProtection="1">
      <alignment horizontal="center" vertical="center" wrapText="1"/>
    </xf>
    <xf numFmtId="0" fontId="23" fillId="5" borderId="0" xfId="0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3" fillId="5" borderId="0" xfId="0" applyFont="1" applyFill="1"/>
    <xf numFmtId="0" fontId="0" fillId="5" borderId="2" xfId="0" applyFill="1" applyBorder="1" applyAlignment="1">
      <alignment horizontal="center" vertical="center"/>
    </xf>
    <xf numFmtId="14" fontId="0" fillId="13" borderId="2" xfId="0" applyNumberFormat="1" applyFill="1" applyBorder="1" applyAlignment="1">
      <alignment horizontal="center" vertical="center"/>
    </xf>
    <xf numFmtId="0" fontId="8" fillId="5" borderId="0" xfId="0" applyFont="1" applyFill="1"/>
    <xf numFmtId="0" fontId="0" fillId="5" borderId="0" xfId="0" applyFill="1" applyAlignment="1">
      <alignment horizontal="center" vertical="center"/>
    </xf>
    <xf numFmtId="0" fontId="54" fillId="5" borderId="0" xfId="0" applyFont="1" applyFill="1" applyAlignment="1">
      <alignment horizontal="left" vertical="top"/>
    </xf>
    <xf numFmtId="0" fontId="0" fillId="5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/>
    </xf>
    <xf numFmtId="0" fontId="67" fillId="5" borderId="0" xfId="0" applyFont="1" applyFill="1" applyAlignment="1">
      <alignment horizontal="left"/>
    </xf>
    <xf numFmtId="0" fontId="27" fillId="5" borderId="0" xfId="0" applyFont="1" applyFill="1"/>
    <xf numFmtId="0" fontId="58" fillId="5" borderId="38" xfId="0" applyFont="1" applyFill="1" applyBorder="1" applyAlignment="1" applyProtection="1">
      <alignment horizontal="right" wrapText="1"/>
    </xf>
    <xf numFmtId="0" fontId="6" fillId="5" borderId="0" xfId="0" applyFont="1" applyFill="1" applyAlignment="1">
      <alignment vertical="top"/>
    </xf>
    <xf numFmtId="0" fontId="58" fillId="5" borderId="0" xfId="0" applyFont="1" applyFill="1" applyBorder="1" applyAlignment="1" applyProtection="1">
      <alignment horizontal="right" wrapText="1"/>
    </xf>
    <xf numFmtId="0" fontId="6" fillId="5" borderId="0" xfId="0" applyFont="1" applyFill="1" applyBorder="1" applyAlignment="1" applyProtection="1">
      <alignment horizontal="left" wrapText="1"/>
    </xf>
    <xf numFmtId="0" fontId="58" fillId="5" borderId="0" xfId="0" applyFont="1" applyFill="1" applyBorder="1" applyAlignment="1">
      <alignment horizontal="left" wrapText="1"/>
    </xf>
    <xf numFmtId="0" fontId="29" fillId="10" borderId="50" xfId="0" applyFont="1" applyFill="1" applyBorder="1"/>
    <xf numFmtId="0" fontId="0" fillId="6" borderId="2" xfId="0" applyFill="1" applyBorder="1"/>
    <xf numFmtId="0" fontId="34" fillId="7" borderId="22" xfId="0" applyFont="1" applyFill="1" applyBorder="1" applyAlignment="1">
      <alignment horizontal="center" vertical="center" wrapText="1"/>
    </xf>
    <xf numFmtId="0" fontId="0" fillId="5" borderId="0" xfId="0" applyFill="1" applyProtection="1">
      <protection locked="0"/>
    </xf>
    <xf numFmtId="0" fontId="36" fillId="5" borderId="0" xfId="0" applyFont="1" applyFill="1" applyProtection="1"/>
    <xf numFmtId="0" fontId="0" fillId="5" borderId="0" xfId="0" applyFill="1" applyBorder="1"/>
    <xf numFmtId="0" fontId="0" fillId="5" borderId="0" xfId="0" applyFill="1" applyBorder="1" applyAlignment="1">
      <alignment vertical="center" wrapText="1"/>
    </xf>
    <xf numFmtId="0" fontId="0" fillId="5" borderId="0" xfId="0" applyFill="1" applyBorder="1" applyAlignment="1"/>
    <xf numFmtId="0" fontId="37" fillId="5" borderId="0" xfId="0" applyFont="1" applyFill="1" applyBorder="1"/>
    <xf numFmtId="0" fontId="16" fillId="5" borderId="29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/>
    </xf>
    <xf numFmtId="0" fontId="0" fillId="5" borderId="0" xfId="0" applyFill="1" applyAlignment="1" applyProtection="1">
      <alignment horizontal="left"/>
    </xf>
    <xf numFmtId="0" fontId="34" fillId="7" borderId="6" xfId="0" applyFont="1" applyFill="1" applyBorder="1" applyAlignment="1">
      <alignment horizontal="center" vertical="center" wrapText="1"/>
    </xf>
    <xf numFmtId="14" fontId="0" fillId="13" borderId="6" xfId="0" applyNumberFormat="1" applyFill="1" applyBorder="1"/>
    <xf numFmtId="8" fontId="0" fillId="13" borderId="6" xfId="0" applyNumberFormat="1" applyFill="1" applyBorder="1"/>
    <xf numFmtId="8" fontId="31" fillId="13" borderId="32" xfId="0" applyNumberFormat="1" applyFont="1" applyFill="1" applyBorder="1" applyAlignment="1">
      <alignment horizontal="center" vertical="center" wrapText="1" readingOrder="1"/>
    </xf>
    <xf numFmtId="8" fontId="31" fillId="13" borderId="35" xfId="0" applyNumberFormat="1" applyFont="1" applyFill="1" applyBorder="1" applyAlignment="1">
      <alignment horizontal="center" vertical="center" wrapText="1" readingOrder="1"/>
    </xf>
    <xf numFmtId="0" fontId="28" fillId="5" borderId="0" xfId="9" applyFont="1" applyFill="1" applyBorder="1" applyAlignment="1" applyProtection="1">
      <alignment vertical="center"/>
    </xf>
    <xf numFmtId="0" fontId="28" fillId="5" borderId="0" xfId="9" applyFont="1" applyFill="1" applyBorder="1" applyAlignment="1" applyProtection="1">
      <alignment vertical="center" wrapText="1"/>
    </xf>
    <xf numFmtId="0" fontId="45" fillId="28" borderId="11" xfId="0" applyFont="1" applyFill="1" applyBorder="1" applyAlignment="1" applyProtection="1">
      <alignment horizontal="center" vertical="center"/>
      <protection locked="0"/>
    </xf>
    <xf numFmtId="0" fontId="28" fillId="30" borderId="2" xfId="9" applyFont="1" applyFill="1" applyBorder="1" applyAlignment="1" applyProtection="1">
      <alignment horizontal="center" vertical="center" wrapText="1"/>
    </xf>
    <xf numFmtId="0" fontId="37" fillId="27" borderId="6" xfId="0" applyFont="1" applyFill="1" applyBorder="1" applyAlignment="1" applyProtection="1">
      <alignment horizontal="center" vertical="center"/>
    </xf>
    <xf numFmtId="167" fontId="17" fillId="28" borderId="61" xfId="33" applyNumberFormat="1" applyFont="1" applyFill="1" applyBorder="1" applyProtection="1">
      <protection locked="0"/>
    </xf>
    <xf numFmtId="2" fontId="17" fillId="10" borderId="42" xfId="0" applyNumberFormat="1" applyFont="1" applyFill="1" applyBorder="1" applyAlignment="1" applyProtection="1"/>
    <xf numFmtId="167" fontId="17" fillId="28" borderId="30" xfId="0" applyNumberFormat="1" applyFont="1" applyFill="1" applyBorder="1" applyAlignment="1" applyProtection="1">
      <protection locked="0"/>
    </xf>
    <xf numFmtId="0" fontId="70" fillId="5" borderId="0" xfId="0" applyFont="1" applyFill="1"/>
    <xf numFmtId="0" fontId="21" fillId="35" borderId="59" xfId="0" applyFont="1" applyFill="1" applyBorder="1" applyAlignment="1">
      <alignment vertical="center"/>
    </xf>
    <xf numFmtId="0" fontId="21" fillId="35" borderId="60" xfId="0" applyFont="1" applyFill="1" applyBorder="1" applyAlignment="1">
      <alignment vertical="center"/>
    </xf>
    <xf numFmtId="0" fontId="72" fillId="11" borderId="6" xfId="0" applyFont="1" applyFill="1" applyBorder="1" applyAlignment="1" applyProtection="1">
      <alignment horizontal="center" vertical="center"/>
      <protection locked="0"/>
    </xf>
    <xf numFmtId="0" fontId="21" fillId="10" borderId="59" xfId="0" applyFont="1" applyFill="1" applyBorder="1" applyAlignment="1">
      <alignment vertical="center"/>
    </xf>
    <xf numFmtId="0" fontId="21" fillId="10" borderId="60" xfId="0" applyFont="1" applyFill="1" applyBorder="1" applyAlignment="1">
      <alignment vertical="center"/>
    </xf>
    <xf numFmtId="44" fontId="69" fillId="5" borderId="6" xfId="0" applyNumberFormat="1" applyFont="1" applyFill="1" applyBorder="1"/>
    <xf numFmtId="9" fontId="0" fillId="5" borderId="30" xfId="0" applyNumberFormat="1" applyFill="1" applyBorder="1" applyAlignment="1">
      <alignment horizontal="center" vertical="center"/>
    </xf>
    <xf numFmtId="0" fontId="73" fillId="5" borderId="0" xfId="0" applyFont="1" applyFill="1"/>
    <xf numFmtId="0" fontId="0" fillId="5" borderId="0" xfId="0" applyFill="1" applyAlignment="1">
      <alignment wrapText="1"/>
    </xf>
    <xf numFmtId="0" fontId="62" fillId="5" borderId="0" xfId="0" applyFont="1" applyFill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0" fillId="0" borderId="42" xfId="0" applyBorder="1"/>
    <xf numFmtId="0" fontId="0" fillId="5" borderId="0" xfId="0" applyFill="1" applyAlignment="1" applyProtection="1">
      <alignment wrapText="1"/>
      <protection locked="0"/>
    </xf>
    <xf numFmtId="0" fontId="73" fillId="0" borderId="0" xfId="0" applyFont="1"/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44" fillId="5" borderId="0" xfId="0" applyFont="1" applyFill="1"/>
    <xf numFmtId="0" fontId="44" fillId="5" borderId="0" xfId="0" applyFont="1" applyFill="1" applyAlignment="1">
      <alignment wrapText="1"/>
    </xf>
    <xf numFmtId="0" fontId="0" fillId="5" borderId="60" xfId="0" applyFill="1" applyBorder="1"/>
    <xf numFmtId="165" fontId="26" fillId="5" borderId="0" xfId="0" applyNumberFormat="1" applyFont="1" applyFill="1" applyBorder="1" applyAlignment="1" applyProtection="1"/>
    <xf numFmtId="165" fontId="26" fillId="5" borderId="0" xfId="0" applyNumberFormat="1" applyFont="1" applyFill="1" applyBorder="1" applyAlignment="1" applyProtection="1">
      <protection locked="0"/>
    </xf>
    <xf numFmtId="0" fontId="16" fillId="5" borderId="0" xfId="0" applyFont="1" applyFill="1" applyAlignment="1">
      <alignment horizontal="center" vertical="center"/>
    </xf>
    <xf numFmtId="0" fontId="0" fillId="5" borderId="41" xfId="0" applyFill="1" applyBorder="1" applyAlignment="1">
      <alignment horizontal="center" vertical="center" wrapText="1"/>
    </xf>
    <xf numFmtId="0" fontId="23" fillId="5" borderId="0" xfId="0" applyFont="1" applyFill="1"/>
    <xf numFmtId="0" fontId="67" fillId="5" borderId="0" xfId="0" applyFont="1" applyFill="1" applyAlignment="1">
      <alignment horizontal="center" wrapText="1"/>
    </xf>
    <xf numFmtId="165" fontId="6" fillId="5" borderId="0" xfId="0" applyNumberFormat="1" applyFont="1" applyFill="1" applyAlignment="1">
      <alignment horizontal="center"/>
    </xf>
    <xf numFmtId="0" fontId="29" fillId="5" borderId="0" xfId="0" applyFont="1" applyFill="1"/>
    <xf numFmtId="0" fontId="36" fillId="5" borderId="0" xfId="0" applyFont="1" applyFill="1"/>
    <xf numFmtId="0" fontId="33" fillId="5" borderId="0" xfId="0" applyFont="1" applyFill="1"/>
    <xf numFmtId="0" fontId="0" fillId="42" borderId="2" xfId="0" applyFill="1" applyBorder="1" applyAlignment="1" applyProtection="1">
      <alignment horizontal="center" vertical="center"/>
      <protection locked="0"/>
    </xf>
    <xf numFmtId="7" fontId="81" fillId="8" borderId="71" xfId="20" quotePrefix="1" applyNumberFormat="1" applyFont="1" applyFill="1" applyBorder="1" applyAlignment="1" applyProtection="1">
      <alignment horizontal="center" vertical="center"/>
    </xf>
    <xf numFmtId="0" fontId="25" fillId="5" borderId="0" xfId="0" applyFont="1" applyFill="1" applyAlignment="1" applyProtection="1">
      <alignment vertical="center"/>
    </xf>
    <xf numFmtId="165" fontId="26" fillId="5" borderId="0" xfId="0" applyNumberFormat="1" applyFont="1" applyFill="1" applyAlignment="1" applyProtection="1">
      <alignment horizontal="center"/>
    </xf>
    <xf numFmtId="0" fontId="77" fillId="5" borderId="0" xfId="0" applyFont="1" applyFill="1" applyAlignment="1" applyProtection="1">
      <alignment horizontal="left" wrapText="1"/>
    </xf>
    <xf numFmtId="0" fontId="22" fillId="0" borderId="0" xfId="0" applyFont="1" applyAlignment="1" applyProtection="1">
      <alignment vertical="center"/>
    </xf>
    <xf numFmtId="0" fontId="78" fillId="43" borderId="22" xfId="9" applyFont="1" applyFill="1" applyBorder="1" applyAlignment="1" applyProtection="1">
      <alignment horizontal="center" vertical="center" wrapText="1"/>
    </xf>
    <xf numFmtId="0" fontId="79" fillId="43" borderId="22" xfId="9" applyFont="1" applyFill="1" applyBorder="1" applyAlignment="1" applyProtection="1">
      <alignment horizontal="center" vertical="center" wrapText="1"/>
    </xf>
    <xf numFmtId="0" fontId="33" fillId="0" borderId="66" xfId="0" applyFont="1" applyBorder="1" applyProtection="1"/>
    <xf numFmtId="166" fontId="80" fillId="8" borderId="66" xfId="11" quotePrefix="1" applyNumberFormat="1" applyFont="1" applyFill="1" applyBorder="1" applyAlignment="1" applyProtection="1">
      <alignment horizontal="center" vertical="center"/>
    </xf>
    <xf numFmtId="166" fontId="80" fillId="8" borderId="68" xfId="11" quotePrefix="1" applyNumberFormat="1" applyFont="1" applyFill="1" applyBorder="1" applyAlignment="1" applyProtection="1">
      <alignment horizontal="center" vertical="center"/>
    </xf>
    <xf numFmtId="0" fontId="21" fillId="0" borderId="16" xfId="0" applyFont="1" applyBorder="1" applyProtection="1"/>
    <xf numFmtId="166" fontId="33" fillId="8" borderId="13" xfId="0" applyNumberFormat="1" applyFont="1" applyFill="1" applyBorder="1" applyAlignment="1">
      <alignment horizontal="center" vertical="center"/>
    </xf>
    <xf numFmtId="0" fontId="75" fillId="7" borderId="6" xfId="0" applyFont="1" applyFill="1" applyBorder="1" applyAlignment="1">
      <alignment horizontal="center" vertical="center"/>
    </xf>
    <xf numFmtId="0" fontId="75" fillId="17" borderId="6" xfId="0" applyFont="1" applyFill="1" applyBorder="1" applyAlignment="1">
      <alignment horizontal="center" vertical="center"/>
    </xf>
    <xf numFmtId="0" fontId="0" fillId="5" borderId="0" xfId="0" applyFill="1" applyAlignment="1" applyProtection="1">
      <alignment horizontal="right"/>
    </xf>
    <xf numFmtId="166" fontId="80" fillId="8" borderId="20" xfId="11" quotePrefix="1" applyNumberFormat="1" applyFont="1" applyFill="1" applyBorder="1" applyAlignment="1" applyProtection="1">
      <alignment horizontal="right" vertical="center"/>
    </xf>
    <xf numFmtId="7" fontId="81" fillId="8" borderId="28" xfId="20" quotePrefix="1" applyNumberFormat="1" applyFont="1" applyFill="1" applyBorder="1" applyAlignment="1" applyProtection="1">
      <alignment horizontal="right" vertical="center"/>
    </xf>
    <xf numFmtId="0" fontId="33" fillId="29" borderId="2" xfId="0" applyNumberFormat="1" applyFont="1" applyFill="1" applyBorder="1" applyAlignment="1" applyProtection="1">
      <alignment horizontal="center" vertical="center" wrapText="1"/>
      <protection locked="0"/>
    </xf>
    <xf numFmtId="0" fontId="33" fillId="29" borderId="2" xfId="0" applyNumberFormat="1" applyFont="1" applyFill="1" applyBorder="1" applyAlignment="1" applyProtection="1">
      <alignment vertical="center" wrapText="1"/>
    </xf>
    <xf numFmtId="0" fontId="33" fillId="9" borderId="2" xfId="0" applyFont="1" applyFill="1" applyBorder="1" applyAlignment="1" applyProtection="1">
      <alignment wrapText="1"/>
      <protection locked="0"/>
    </xf>
    <xf numFmtId="4" fontId="33" fillId="9" borderId="2" xfId="0" applyNumberFormat="1" applyFont="1" applyFill="1" applyBorder="1" applyAlignment="1" applyProtection="1">
      <alignment vertical="center"/>
      <protection locked="0"/>
    </xf>
    <xf numFmtId="4" fontId="33" fillId="10" borderId="2" xfId="0" applyNumberFormat="1" applyFont="1" applyFill="1" applyBorder="1" applyAlignment="1" applyProtection="1">
      <alignment vertical="center" wrapText="1"/>
    </xf>
    <xf numFmtId="0" fontId="33" fillId="29" borderId="2" xfId="0" applyFont="1" applyFill="1" applyBorder="1" applyAlignment="1" applyProtection="1">
      <alignment vertical="center"/>
      <protection locked="0"/>
    </xf>
    <xf numFmtId="166" fontId="33" fillId="10" borderId="2" xfId="0" applyNumberFormat="1" applyFont="1" applyFill="1" applyBorder="1" applyAlignment="1" applyProtection="1">
      <alignment vertical="center"/>
    </xf>
    <xf numFmtId="166" fontId="33" fillId="6" borderId="2" xfId="0" applyNumberFormat="1" applyFont="1" applyFill="1" applyBorder="1" applyAlignment="1" applyProtection="1">
      <alignment vertical="center" wrapText="1"/>
      <protection locked="0"/>
    </xf>
    <xf numFmtId="0" fontId="33" fillId="9" borderId="2" xfId="0" applyFont="1" applyFill="1" applyBorder="1" applyAlignment="1" applyProtection="1">
      <alignment vertical="center" wrapText="1"/>
      <protection locked="0"/>
    </xf>
    <xf numFmtId="166" fontId="84" fillId="10" borderId="6" xfId="0" applyNumberFormat="1" applyFont="1" applyFill="1" applyBorder="1" applyAlignment="1" applyProtection="1">
      <alignment vertical="center"/>
    </xf>
    <xf numFmtId="0" fontId="33" fillId="5" borderId="0" xfId="0" applyFont="1" applyFill="1" applyProtection="1"/>
    <xf numFmtId="166" fontId="81" fillId="5" borderId="0" xfId="0" applyNumberFormat="1" applyFont="1" applyFill="1" applyBorder="1" applyProtection="1"/>
    <xf numFmtId="4" fontId="33" fillId="5" borderId="0" xfId="0" applyNumberFormat="1" applyFont="1" applyFill="1" applyBorder="1" applyProtection="1"/>
    <xf numFmtId="0" fontId="85" fillId="0" borderId="0" xfId="0" applyFont="1"/>
    <xf numFmtId="0" fontId="85" fillId="5" borderId="0" xfId="0" applyFont="1" applyFill="1" applyAlignment="1">
      <alignment horizontal="center" vertical="center"/>
    </xf>
    <xf numFmtId="0" fontId="86" fillId="7" borderId="22" xfId="0" applyFont="1" applyFill="1" applyBorder="1" applyAlignment="1">
      <alignment horizontal="center" vertical="center" wrapText="1"/>
    </xf>
    <xf numFmtId="0" fontId="78" fillId="33" borderId="22" xfId="0" applyFont="1" applyFill="1" applyBorder="1" applyAlignment="1">
      <alignment horizontal="center" vertical="center" wrapText="1"/>
    </xf>
    <xf numFmtId="0" fontId="86" fillId="7" borderId="27" xfId="0" applyFont="1" applyFill="1" applyBorder="1" applyAlignment="1">
      <alignment horizontal="center" vertical="center" wrapText="1"/>
    </xf>
    <xf numFmtId="0" fontId="33" fillId="16" borderId="2" xfId="0" applyFont="1" applyFill="1" applyBorder="1" applyAlignment="1">
      <alignment wrapText="1"/>
    </xf>
    <xf numFmtId="168" fontId="33" fillId="9" borderId="2" xfId="0" applyNumberFormat="1" applyFont="1" applyFill="1" applyBorder="1" applyAlignment="1" applyProtection="1">
      <alignment wrapText="1"/>
      <protection locked="0"/>
    </xf>
    <xf numFmtId="168" fontId="33" fillId="9" borderId="2" xfId="0" applyNumberFormat="1" applyFont="1" applyFill="1" applyBorder="1" applyProtection="1">
      <protection locked="0"/>
    </xf>
    <xf numFmtId="166" fontId="74" fillId="10" borderId="13" xfId="0" applyNumberFormat="1" applyFont="1" applyFill="1" applyBorder="1" applyAlignment="1" applyProtection="1">
      <alignment vertical="center"/>
    </xf>
    <xf numFmtId="0" fontId="75" fillId="34" borderId="26" xfId="9" applyFont="1" applyFill="1" applyBorder="1" applyAlignment="1" applyProtection="1">
      <alignment horizontal="center" vertical="center" wrapText="1"/>
    </xf>
    <xf numFmtId="0" fontId="86" fillId="7" borderId="6" xfId="0" applyFont="1" applyFill="1" applyBorder="1" applyAlignment="1">
      <alignment horizontal="center" vertical="center" wrapText="1"/>
    </xf>
    <xf numFmtId="0" fontId="75" fillId="34" borderId="42" xfId="9" applyFont="1" applyFill="1" applyBorder="1" applyAlignment="1" applyProtection="1">
      <alignment horizontal="center" vertical="center" wrapText="1"/>
    </xf>
    <xf numFmtId="0" fontId="79" fillId="32" borderId="6" xfId="0" applyFont="1" applyFill="1" applyBorder="1" applyAlignment="1" applyProtection="1">
      <alignment horizontal="center" vertical="center" wrapText="1"/>
    </xf>
    <xf numFmtId="0" fontId="80" fillId="6" borderId="5" xfId="11" applyFont="1" applyFill="1" applyBorder="1" applyAlignment="1" applyProtection="1">
      <alignment horizontal="center" vertical="center" wrapText="1"/>
      <protection locked="0"/>
    </xf>
    <xf numFmtId="0" fontId="80" fillId="10" borderId="5" xfId="11" applyFont="1" applyFill="1" applyBorder="1" applyAlignment="1" applyProtection="1">
      <alignment vertical="center" wrapText="1"/>
    </xf>
    <xf numFmtId="0" fontId="80" fillId="6" borderId="9" xfId="11" applyFont="1" applyFill="1" applyBorder="1" applyAlignment="1" applyProtection="1">
      <alignment vertical="center" wrapText="1"/>
      <protection locked="0"/>
    </xf>
    <xf numFmtId="0" fontId="80" fillId="6" borderId="5" xfId="11" applyFont="1" applyFill="1" applyBorder="1" applyAlignment="1" applyProtection="1">
      <alignment vertical="center" wrapText="1"/>
      <protection locked="0"/>
    </xf>
    <xf numFmtId="166" fontId="80" fillId="10" borderId="5" xfId="11" applyNumberFormat="1" applyFont="1" applyFill="1" applyBorder="1" applyAlignment="1" applyProtection="1">
      <alignment vertical="center" wrapText="1"/>
    </xf>
    <xf numFmtId="167" fontId="80" fillId="28" borderId="5" xfId="11" applyNumberFormat="1" applyFont="1" applyFill="1" applyBorder="1" applyAlignment="1" applyProtection="1">
      <alignment vertical="center" wrapText="1"/>
      <protection locked="0"/>
    </xf>
    <xf numFmtId="9" fontId="80" fillId="6" borderId="5" xfId="34" applyFont="1" applyFill="1" applyBorder="1" applyAlignment="1" applyProtection="1">
      <alignment vertical="center" wrapText="1"/>
      <protection locked="0"/>
    </xf>
    <xf numFmtId="167" fontId="80" fillId="10" borderId="5" xfId="34" applyNumberFormat="1" applyFont="1" applyFill="1" applyBorder="1" applyAlignment="1" applyProtection="1">
      <alignment vertical="center" wrapText="1"/>
    </xf>
    <xf numFmtId="9" fontId="80" fillId="29" borderId="5" xfId="34" applyFont="1" applyFill="1" applyBorder="1" applyAlignment="1" applyProtection="1">
      <alignment vertical="center" wrapText="1"/>
      <protection locked="0"/>
    </xf>
    <xf numFmtId="167" fontId="80" fillId="10" borderId="5" xfId="11" applyNumberFormat="1" applyFont="1" applyFill="1" applyBorder="1" applyAlignment="1" applyProtection="1">
      <alignment vertical="center" wrapText="1"/>
    </xf>
    <xf numFmtId="167" fontId="80" fillId="29" borderId="5" xfId="11" applyNumberFormat="1" applyFont="1" applyFill="1" applyBorder="1" applyAlignment="1" applyProtection="1">
      <alignment vertical="center" wrapText="1"/>
      <protection locked="0"/>
    </xf>
    <xf numFmtId="2" fontId="80" fillId="10" borderId="5" xfId="11" applyNumberFormat="1" applyFont="1" applyFill="1" applyBorder="1" applyAlignment="1" applyProtection="1">
      <alignment vertical="center" wrapText="1"/>
    </xf>
    <xf numFmtId="166" fontId="80" fillId="10" borderId="5" xfId="17" applyNumberFormat="1" applyFont="1" applyFill="1" applyBorder="1" applyAlignment="1" applyProtection="1">
      <alignment vertical="center" wrapText="1"/>
    </xf>
    <xf numFmtId="0" fontId="80" fillId="29" borderId="5" xfId="11" applyNumberFormat="1" applyFont="1" applyFill="1" applyBorder="1" applyAlignment="1" applyProtection="1">
      <alignment vertical="center" wrapText="1"/>
      <protection locked="0"/>
    </xf>
    <xf numFmtId="0" fontId="79" fillId="30" borderId="8" xfId="9" applyFont="1" applyFill="1" applyBorder="1" applyAlignment="1" applyProtection="1">
      <alignment horizontal="center" vertical="center" wrapText="1"/>
    </xf>
    <xf numFmtId="0" fontId="79" fillId="30" borderId="15" xfId="9" applyFont="1" applyFill="1" applyBorder="1" applyAlignment="1" applyProtection="1">
      <alignment horizontal="center" vertical="center"/>
    </xf>
    <xf numFmtId="0" fontId="33" fillId="0" borderId="37" xfId="0" applyFont="1" applyFill="1" applyBorder="1" applyProtection="1"/>
    <xf numFmtId="166" fontId="80" fillId="10" borderId="36" xfId="11" quotePrefix="1" applyNumberFormat="1" applyFont="1" applyFill="1" applyBorder="1" applyAlignment="1" applyProtection="1">
      <alignment horizontal="center" vertical="center"/>
    </xf>
    <xf numFmtId="0" fontId="33" fillId="0" borderId="10" xfId="0" applyFont="1" applyFill="1" applyBorder="1" applyProtection="1"/>
    <xf numFmtId="166" fontId="80" fillId="10" borderId="14" xfId="11" quotePrefix="1" applyNumberFormat="1" applyFont="1" applyFill="1" applyBorder="1" applyAlignment="1" applyProtection="1">
      <alignment horizontal="center" vertical="center"/>
    </xf>
    <xf numFmtId="7" fontId="81" fillId="10" borderId="40" xfId="20" quotePrefix="1" applyNumberFormat="1" applyFont="1" applyFill="1" applyBorder="1" applyAlignment="1" applyProtection="1">
      <alignment horizontal="center" vertical="center"/>
    </xf>
    <xf numFmtId="0" fontId="21" fillId="0" borderId="38" xfId="0" applyFont="1" applyFill="1" applyBorder="1" applyAlignment="1" applyProtection="1">
      <alignment vertical="center"/>
    </xf>
    <xf numFmtId="0" fontId="33" fillId="5" borderId="0" xfId="0" applyFont="1" applyFill="1" applyAlignment="1">
      <alignment horizontal="center" vertical="center"/>
    </xf>
    <xf numFmtId="0" fontId="79" fillId="0" borderId="0" xfId="0" applyFont="1" applyAlignment="1">
      <alignment horizontal="center" vertical="center" wrapText="1"/>
    </xf>
    <xf numFmtId="0" fontId="86" fillId="17" borderId="22" xfId="0" applyFont="1" applyFill="1" applyBorder="1" applyAlignment="1">
      <alignment horizontal="center" vertical="center" wrapText="1"/>
    </xf>
    <xf numFmtId="0" fontId="78" fillId="13" borderId="6" xfId="0" applyFont="1" applyFill="1" applyBorder="1" applyAlignment="1">
      <alignment horizontal="center" vertical="center" wrapText="1"/>
    </xf>
    <xf numFmtId="0" fontId="86" fillId="17" borderId="41" xfId="0" applyFont="1" applyFill="1" applyBorder="1" applyAlignment="1">
      <alignment horizontal="center" vertical="center" wrapText="1"/>
    </xf>
    <xf numFmtId="0" fontId="86" fillId="17" borderId="42" xfId="0" applyFont="1" applyFill="1" applyBorder="1" applyAlignment="1">
      <alignment horizontal="center" vertical="center" wrapText="1"/>
    </xf>
    <xf numFmtId="0" fontId="86" fillId="17" borderId="64" xfId="0" applyFont="1" applyFill="1" applyBorder="1" applyAlignment="1">
      <alignment horizontal="center" vertical="center" wrapText="1"/>
    </xf>
    <xf numFmtId="0" fontId="78" fillId="13" borderId="42" xfId="0" applyFont="1" applyFill="1" applyBorder="1" applyAlignment="1">
      <alignment horizontal="center" vertical="center" wrapText="1"/>
    </xf>
    <xf numFmtId="0" fontId="78" fillId="13" borderId="30" xfId="0" applyFont="1" applyFill="1" applyBorder="1" applyAlignment="1">
      <alignment horizontal="center" vertical="center" wrapText="1"/>
    </xf>
    <xf numFmtId="0" fontId="98" fillId="36" borderId="41" xfId="0" applyFont="1" applyFill="1" applyBorder="1" applyAlignment="1">
      <alignment horizontal="center" vertical="center" wrapText="1"/>
    </xf>
    <xf numFmtId="0" fontId="98" fillId="36" borderId="42" xfId="0" applyFont="1" applyFill="1" applyBorder="1" applyAlignment="1">
      <alignment horizontal="center" vertical="center" wrapText="1"/>
    </xf>
    <xf numFmtId="0" fontId="98" fillId="36" borderId="30" xfId="0" applyFont="1" applyFill="1" applyBorder="1" applyAlignment="1">
      <alignment horizontal="center" vertical="center" wrapText="1"/>
    </xf>
    <xf numFmtId="4" fontId="33" fillId="9" borderId="65" xfId="0" applyNumberFormat="1" applyFont="1" applyFill="1" applyBorder="1" applyAlignment="1" applyProtection="1">
      <alignment wrapText="1"/>
      <protection locked="0"/>
    </xf>
    <xf numFmtId="0" fontId="33" fillId="5" borderId="58" xfId="0" applyFont="1" applyFill="1" applyBorder="1" applyAlignment="1" applyProtection="1">
      <alignment wrapText="1"/>
      <protection locked="0"/>
    </xf>
    <xf numFmtId="2" fontId="33" fillId="16" borderId="5" xfId="33" applyNumberFormat="1" applyFont="1" applyFill="1" applyBorder="1" applyAlignment="1" applyProtection="1">
      <alignment wrapText="1"/>
    </xf>
    <xf numFmtId="0" fontId="33" fillId="0" borderId="5" xfId="0" applyFont="1" applyBorder="1" applyAlignment="1" applyProtection="1">
      <alignment wrapText="1"/>
      <protection locked="0"/>
    </xf>
    <xf numFmtId="0" fontId="33" fillId="16" borderId="5" xfId="0" applyFont="1" applyFill="1" applyBorder="1" applyAlignment="1">
      <alignment wrapText="1"/>
    </xf>
    <xf numFmtId="9" fontId="33" fillId="16" borderId="5" xfId="34" applyFont="1" applyFill="1" applyBorder="1" applyAlignment="1" applyProtection="1">
      <alignment horizontal="center" wrapText="1"/>
    </xf>
    <xf numFmtId="0" fontId="33" fillId="16" borderId="5" xfId="0" applyFont="1" applyFill="1" applyBorder="1" applyAlignment="1">
      <alignment horizontal="center" wrapText="1"/>
    </xf>
    <xf numFmtId="2" fontId="33" fillId="16" borderId="5" xfId="0" applyNumberFormat="1" applyFont="1" applyFill="1" applyBorder="1" applyAlignment="1">
      <alignment horizontal="center" wrapText="1"/>
    </xf>
    <xf numFmtId="9" fontId="101" fillId="16" borderId="5" xfId="34" applyFont="1" applyFill="1" applyBorder="1" applyAlignment="1" applyProtection="1">
      <alignment wrapText="1"/>
    </xf>
    <xf numFmtId="166" fontId="80" fillId="0" borderId="5" xfId="0" applyNumberFormat="1" applyFont="1" applyBorder="1" applyAlignment="1">
      <alignment horizontal="center" vertical="center" wrapText="1"/>
    </xf>
    <xf numFmtId="166" fontId="80" fillId="28" borderId="5" xfId="0" applyNumberFormat="1" applyFont="1" applyFill="1" applyBorder="1" applyAlignment="1">
      <alignment horizontal="center" vertical="center" wrapText="1"/>
    </xf>
    <xf numFmtId="0" fontId="33" fillId="0" borderId="2" xfId="0" applyFont="1" applyBorder="1" applyAlignment="1" applyProtection="1">
      <alignment wrapText="1"/>
      <protection locked="0"/>
    </xf>
    <xf numFmtId="0" fontId="33" fillId="5" borderId="19" xfId="0" applyFont="1" applyFill="1" applyBorder="1" applyAlignment="1" applyProtection="1">
      <alignment wrapText="1"/>
      <protection locked="0"/>
    </xf>
    <xf numFmtId="0" fontId="33" fillId="0" borderId="11" xfId="0" applyFont="1" applyBorder="1" applyAlignment="1" applyProtection="1">
      <alignment wrapText="1"/>
      <protection locked="0"/>
    </xf>
    <xf numFmtId="0" fontId="33" fillId="5" borderId="0" xfId="0" applyFont="1" applyFill="1" applyProtection="1">
      <protection locked="0"/>
    </xf>
    <xf numFmtId="0" fontId="33" fillId="5" borderId="0" xfId="0" applyFont="1" applyFill="1" applyAlignment="1" applyProtection="1">
      <alignment wrapText="1"/>
      <protection locked="0"/>
    </xf>
    <xf numFmtId="0" fontId="33" fillId="0" borderId="0" xfId="0" applyFont="1"/>
    <xf numFmtId="0" fontId="101" fillId="0" borderId="0" xfId="0" applyFont="1"/>
    <xf numFmtId="166" fontId="80" fillId="5" borderId="2" xfId="0" applyNumberFormat="1" applyFont="1" applyFill="1" applyBorder="1" applyAlignment="1">
      <alignment horizontal="center" vertical="center" wrapText="1"/>
    </xf>
    <xf numFmtId="0" fontId="75" fillId="37" borderId="27" xfId="0" applyFont="1" applyFill="1" applyBorder="1" applyAlignment="1">
      <alignment horizontal="center" vertical="center" wrapText="1"/>
    </xf>
    <xf numFmtId="0" fontId="75" fillId="37" borderId="42" xfId="9" applyFont="1" applyFill="1" applyBorder="1" applyAlignment="1">
      <alignment horizontal="center" vertical="center" wrapText="1"/>
    </xf>
    <xf numFmtId="0" fontId="75" fillId="37" borderId="39" xfId="9" applyFont="1" applyFill="1" applyBorder="1" applyAlignment="1">
      <alignment horizontal="center" vertical="center" wrapText="1"/>
    </xf>
    <xf numFmtId="0" fontId="79" fillId="37" borderId="42" xfId="0" applyFont="1" applyFill="1" applyBorder="1" applyAlignment="1">
      <alignment horizontal="center" vertical="center" wrapText="1"/>
    </xf>
    <xf numFmtId="0" fontId="75" fillId="37" borderId="69" xfId="9" applyFont="1" applyFill="1" applyBorder="1" applyAlignment="1">
      <alignment horizontal="center" vertical="center" wrapText="1"/>
    </xf>
    <xf numFmtId="0" fontId="75" fillId="40" borderId="41" xfId="9" applyFont="1" applyFill="1" applyBorder="1" applyAlignment="1">
      <alignment horizontal="center" vertical="center" wrapText="1"/>
    </xf>
    <xf numFmtId="0" fontId="75" fillId="40" borderId="42" xfId="9" applyFont="1" applyFill="1" applyBorder="1" applyAlignment="1">
      <alignment horizontal="center" vertical="center" wrapText="1"/>
    </xf>
    <xf numFmtId="0" fontId="75" fillId="30" borderId="42" xfId="9" applyFont="1" applyFill="1" applyBorder="1" applyAlignment="1" applyProtection="1">
      <alignment horizontal="center" vertical="center" wrapText="1"/>
      <protection locked="0"/>
    </xf>
    <xf numFmtId="0" fontId="75" fillId="30" borderId="42" xfId="9" applyFont="1" applyFill="1" applyBorder="1" applyAlignment="1">
      <alignment horizontal="center" vertical="center" wrapText="1"/>
    </xf>
    <xf numFmtId="0" fontId="75" fillId="41" borderId="13" xfId="9" applyFont="1" applyFill="1" applyBorder="1" applyAlignment="1">
      <alignment horizontal="center" vertical="center" wrapText="1"/>
    </xf>
    <xf numFmtId="0" fontId="75" fillId="30" borderId="30" xfId="9" applyFont="1" applyFill="1" applyBorder="1" applyAlignment="1" applyProtection="1">
      <alignment horizontal="center" vertical="center" wrapText="1"/>
      <protection locked="0"/>
    </xf>
    <xf numFmtId="0" fontId="75" fillId="40" borderId="61" xfId="9" applyFont="1" applyFill="1" applyBorder="1" applyAlignment="1">
      <alignment horizontal="center" vertical="center" wrapText="1"/>
    </xf>
    <xf numFmtId="0" fontId="75" fillId="41" borderId="7" xfId="9" applyFont="1" applyFill="1" applyBorder="1" applyAlignment="1">
      <alignment horizontal="center" vertical="center" wrapText="1"/>
    </xf>
    <xf numFmtId="0" fontId="103" fillId="38" borderId="12" xfId="9" applyFont="1" applyFill="1" applyBorder="1" applyAlignment="1" applyProtection="1">
      <alignment horizontal="center" vertical="center" wrapText="1"/>
      <protection locked="0"/>
    </xf>
    <xf numFmtId="0" fontId="103" fillId="38" borderId="41" xfId="9" applyFont="1" applyFill="1" applyBorder="1" applyAlignment="1" applyProtection="1">
      <alignment horizontal="center" vertical="center" wrapText="1"/>
      <protection locked="0"/>
    </xf>
    <xf numFmtId="0" fontId="103" fillId="38" borderId="6" xfId="9" applyFont="1" applyFill="1" applyBorder="1" applyAlignment="1">
      <alignment horizontal="center" vertical="center" wrapText="1"/>
    </xf>
    <xf numFmtId="0" fontId="104" fillId="39" borderId="42" xfId="9" applyFont="1" applyFill="1" applyBorder="1" applyAlignment="1" applyProtection="1">
      <alignment horizontal="center" vertical="center" wrapText="1"/>
      <protection locked="0"/>
    </xf>
    <xf numFmtId="0" fontId="75" fillId="30" borderId="41" xfId="9" applyFont="1" applyFill="1" applyBorder="1" applyAlignment="1">
      <alignment horizontal="center" vertical="center" wrapText="1"/>
    </xf>
    <xf numFmtId="0" fontId="75" fillId="30" borderId="64" xfId="9" applyFont="1" applyFill="1" applyBorder="1" applyAlignment="1">
      <alignment horizontal="center" vertical="center" wrapText="1"/>
    </xf>
    <xf numFmtId="0" fontId="75" fillId="30" borderId="6" xfId="9" applyFont="1" applyFill="1" applyBorder="1" applyAlignment="1" applyProtection="1">
      <alignment horizontal="center" vertical="center" wrapText="1"/>
      <protection locked="0"/>
    </xf>
    <xf numFmtId="0" fontId="80" fillId="8" borderId="5" xfId="11" applyFont="1" applyFill="1" applyBorder="1" applyAlignment="1" applyProtection="1">
      <alignment horizontal="center" vertical="center" wrapText="1"/>
      <protection locked="0"/>
    </xf>
    <xf numFmtId="0" fontId="80" fillId="35" borderId="9" xfId="11" applyFont="1" applyFill="1" applyBorder="1" applyAlignment="1">
      <alignment horizontal="center" vertical="center" wrapText="1"/>
    </xf>
    <xf numFmtId="0" fontId="80" fillId="35" borderId="5" xfId="11" applyFont="1" applyFill="1" applyBorder="1" applyAlignment="1">
      <alignment horizontal="center" vertical="center" wrapText="1"/>
    </xf>
    <xf numFmtId="0" fontId="80" fillId="0" borderId="5" xfId="11" applyFont="1" applyBorder="1" applyAlignment="1" applyProtection="1">
      <alignment horizontal="center" vertical="center" wrapText="1"/>
      <protection locked="0"/>
    </xf>
    <xf numFmtId="0" fontId="80" fillId="35" borderId="70" xfId="11" applyFont="1" applyFill="1" applyBorder="1" applyAlignment="1">
      <alignment horizontal="center" vertical="center" wrapText="1"/>
    </xf>
    <xf numFmtId="167" fontId="80" fillId="35" borderId="9" xfId="11" applyNumberFormat="1" applyFont="1" applyFill="1" applyBorder="1" applyAlignment="1">
      <alignment horizontal="center" vertical="center" wrapText="1"/>
    </xf>
    <xf numFmtId="167" fontId="80" fillId="0" borderId="5" xfId="11" applyNumberFormat="1" applyFont="1" applyBorder="1" applyAlignment="1" applyProtection="1">
      <alignment horizontal="center" vertical="center" wrapText="1"/>
      <protection locked="0"/>
    </xf>
    <xf numFmtId="167" fontId="80" fillId="35" borderId="70" xfId="11" applyNumberFormat="1" applyFont="1" applyFill="1" applyBorder="1" applyAlignment="1">
      <alignment horizontal="center" vertical="center" wrapText="1"/>
    </xf>
    <xf numFmtId="10" fontId="80" fillId="35" borderId="9" xfId="11" applyNumberFormat="1" applyFont="1" applyFill="1" applyBorder="1" applyAlignment="1">
      <alignment horizontal="center" vertical="center" wrapText="1"/>
    </xf>
    <xf numFmtId="10" fontId="80" fillId="35" borderId="70" xfId="11" applyNumberFormat="1" applyFont="1" applyFill="1" applyBorder="1" applyAlignment="1">
      <alignment vertical="center" wrapText="1"/>
    </xf>
    <xf numFmtId="10" fontId="80" fillId="35" borderId="9" xfId="17" applyNumberFormat="1" applyFont="1" applyFill="1" applyBorder="1" applyAlignment="1" applyProtection="1">
      <alignment horizontal="center" vertical="center"/>
    </xf>
    <xf numFmtId="166" fontId="80" fillId="0" borderId="70" xfId="17" applyNumberFormat="1" applyFont="1" applyFill="1" applyBorder="1" applyAlignment="1" applyProtection="1">
      <alignment vertical="center" wrapText="1"/>
      <protection locked="0"/>
    </xf>
    <xf numFmtId="166" fontId="80" fillId="0" borderId="9" xfId="17" applyNumberFormat="1" applyFont="1" applyFill="1" applyBorder="1" applyAlignment="1" applyProtection="1">
      <alignment vertical="center" wrapText="1"/>
      <protection locked="0"/>
    </xf>
    <xf numFmtId="10" fontId="80" fillId="0" borderId="5" xfId="17" applyNumberFormat="1" applyFont="1" applyFill="1" applyBorder="1" applyAlignment="1" applyProtection="1">
      <alignment vertical="center"/>
      <protection locked="0"/>
    </xf>
    <xf numFmtId="10" fontId="80" fillId="35" borderId="70" xfId="17" applyNumberFormat="1" applyFont="1" applyFill="1" applyBorder="1" applyAlignment="1" applyProtection="1">
      <alignment vertical="center" wrapText="1"/>
    </xf>
    <xf numFmtId="167" fontId="80" fillId="35" borderId="9" xfId="17" applyNumberFormat="1" applyFont="1" applyFill="1" applyBorder="1" applyAlignment="1" applyProtection="1">
      <alignment vertical="center"/>
    </xf>
    <xf numFmtId="166" fontId="80" fillId="0" borderId="5" xfId="17" applyNumberFormat="1" applyFont="1" applyFill="1" applyBorder="1" applyAlignment="1" applyProtection="1">
      <alignment vertical="center"/>
      <protection locked="0"/>
    </xf>
    <xf numFmtId="167" fontId="80" fillId="0" borderId="5" xfId="17" applyNumberFormat="1" applyFont="1" applyFill="1" applyBorder="1" applyAlignment="1" applyProtection="1">
      <alignment vertical="center"/>
      <protection locked="0"/>
    </xf>
    <xf numFmtId="167" fontId="80" fillId="35" borderId="70" xfId="17" applyNumberFormat="1" applyFont="1" applyFill="1" applyBorder="1" applyAlignment="1" applyProtection="1">
      <alignment vertical="center"/>
    </xf>
    <xf numFmtId="167" fontId="80" fillId="35" borderId="65" xfId="17" applyNumberFormat="1" applyFont="1" applyFill="1" applyBorder="1" applyAlignment="1" applyProtection="1">
      <alignment vertical="center"/>
    </xf>
    <xf numFmtId="2" fontId="80" fillId="35" borderId="9" xfId="17" applyNumberFormat="1" applyFont="1" applyFill="1" applyBorder="1" applyAlignment="1" applyProtection="1">
      <alignment vertical="center" wrapText="1"/>
    </xf>
    <xf numFmtId="166" fontId="80" fillId="35" borderId="5" xfId="17" applyNumberFormat="1" applyFont="1" applyFill="1" applyBorder="1" applyAlignment="1" applyProtection="1">
      <alignment vertical="center"/>
    </xf>
    <xf numFmtId="166" fontId="80" fillId="0" borderId="70" xfId="17" applyNumberFormat="1" applyFont="1" applyFill="1" applyBorder="1" applyAlignment="1" applyProtection="1">
      <alignment vertical="center"/>
      <protection locked="0"/>
    </xf>
    <xf numFmtId="166" fontId="80" fillId="8" borderId="5" xfId="17" applyNumberFormat="1" applyFont="1" applyFill="1" applyBorder="1" applyAlignment="1" applyProtection="1">
      <alignment vertical="center"/>
      <protection locked="0"/>
    </xf>
    <xf numFmtId="0" fontId="80" fillId="8" borderId="11" xfId="11" applyFont="1" applyFill="1" applyBorder="1" applyAlignment="1" applyProtection="1">
      <alignment vertical="center" wrapText="1"/>
      <protection locked="0"/>
    </xf>
    <xf numFmtId="0" fontId="75" fillId="37" borderId="41" xfId="9" applyFont="1" applyFill="1" applyBorder="1" applyAlignment="1">
      <alignment horizontal="center" vertical="center" wrapText="1"/>
    </xf>
    <xf numFmtId="167" fontId="80" fillId="8" borderId="5" xfId="11" applyNumberFormat="1" applyFont="1" applyFill="1" applyBorder="1" applyAlignment="1" applyProtection="1">
      <alignment horizontal="center" vertical="center" wrapText="1"/>
      <protection locked="0"/>
    </xf>
    <xf numFmtId="10" fontId="80" fillId="8" borderId="5" xfId="11" applyNumberFormat="1" applyFont="1" applyFill="1" applyBorder="1" applyAlignment="1" applyProtection="1">
      <alignment horizontal="center" vertical="center" wrapText="1"/>
      <protection locked="0"/>
    </xf>
    <xf numFmtId="0" fontId="80" fillId="8" borderId="5" xfId="11" applyNumberFormat="1" applyFont="1" applyFill="1" applyBorder="1" applyAlignment="1" applyProtection="1">
      <alignment horizontal="center" vertical="center" wrapText="1"/>
      <protection locked="0"/>
    </xf>
    <xf numFmtId="44" fontId="80" fillId="8" borderId="5" xfId="20" applyFont="1" applyFill="1" applyBorder="1" applyAlignment="1" applyProtection="1">
      <alignment horizontal="center" vertical="center" wrapText="1"/>
      <protection locked="0"/>
    </xf>
    <xf numFmtId="2" fontId="80" fillId="8" borderId="5" xfId="11" applyNumberFormat="1" applyFont="1" applyFill="1" applyBorder="1" applyAlignment="1" applyProtection="1">
      <alignment horizontal="center" vertical="center" wrapText="1"/>
      <protection locked="0"/>
    </xf>
    <xf numFmtId="166" fontId="80" fillId="8" borderId="68" xfId="11" quotePrefix="1" applyNumberFormat="1" applyFont="1" applyFill="1" applyBorder="1" applyAlignment="1" applyProtection="1">
      <alignment horizontal="left" vertical="center"/>
    </xf>
    <xf numFmtId="0" fontId="0" fillId="0" borderId="0" xfId="0"/>
    <xf numFmtId="0" fontId="0" fillId="5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33" fillId="6" borderId="11" xfId="0" applyFont="1" applyFill="1" applyBorder="1" applyAlignment="1" applyProtection="1">
      <alignment horizontal="center"/>
      <protection locked="0"/>
    </xf>
    <xf numFmtId="0" fontId="33" fillId="6" borderId="3" xfId="0" applyFont="1" applyFill="1" applyBorder="1" applyAlignment="1" applyProtection="1">
      <alignment horizontal="center"/>
      <protection locked="0"/>
    </xf>
    <xf numFmtId="0" fontId="33" fillId="6" borderId="19" xfId="0" applyFont="1" applyFill="1" applyBorder="1" applyAlignment="1" applyProtection="1">
      <alignment horizontal="center"/>
      <protection locked="0"/>
    </xf>
    <xf numFmtId="0" fontId="6" fillId="5" borderId="0" xfId="0" applyFont="1" applyFill="1" applyAlignment="1">
      <alignment horizontal="left" wrapText="1"/>
    </xf>
    <xf numFmtId="0" fontId="9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left" wrapText="1"/>
    </xf>
    <xf numFmtId="0" fontId="59" fillId="5" borderId="53" xfId="0" applyFont="1" applyFill="1" applyBorder="1" applyAlignment="1" applyProtection="1">
      <alignment horizontal="center" vertical="center"/>
    </xf>
    <xf numFmtId="0" fontId="59" fillId="5" borderId="54" xfId="0" applyFont="1" applyFill="1" applyBorder="1" applyAlignment="1" applyProtection="1">
      <alignment horizontal="center" vertical="center"/>
    </xf>
    <xf numFmtId="0" fontId="59" fillId="5" borderId="55" xfId="0" applyFont="1" applyFill="1" applyBorder="1" applyAlignment="1" applyProtection="1">
      <alignment horizontal="center" vertical="center"/>
    </xf>
    <xf numFmtId="0" fontId="6" fillId="5" borderId="11" xfId="0" applyFont="1" applyFill="1" applyBorder="1" applyAlignment="1" applyProtection="1">
      <alignment horizontal="left" wrapText="1"/>
    </xf>
    <xf numFmtId="0" fontId="6" fillId="5" borderId="3" xfId="0" applyFont="1" applyFill="1" applyBorder="1" applyAlignment="1" applyProtection="1">
      <alignment horizontal="left" wrapText="1"/>
    </xf>
    <xf numFmtId="0" fontId="6" fillId="5" borderId="19" xfId="0" applyFont="1" applyFill="1" applyBorder="1" applyAlignment="1" applyProtection="1">
      <alignment horizontal="left" wrapText="1"/>
    </xf>
    <xf numFmtId="0" fontId="6" fillId="5" borderId="48" xfId="0" applyFont="1" applyFill="1" applyBorder="1" applyAlignment="1">
      <alignment horizontal="left" vertical="center" wrapText="1"/>
    </xf>
    <xf numFmtId="0" fontId="6" fillId="5" borderId="29" xfId="0" applyFont="1" applyFill="1" applyBorder="1" applyAlignment="1">
      <alignment horizontal="left" vertical="center" wrapText="1"/>
    </xf>
    <xf numFmtId="0" fontId="6" fillId="5" borderId="49" xfId="0" applyFont="1" applyFill="1" applyBorder="1" applyAlignment="1">
      <alignment horizontal="left" vertical="center" wrapText="1"/>
    </xf>
    <xf numFmtId="0" fontId="6" fillId="5" borderId="56" xfId="0" applyFont="1" applyFill="1" applyBorder="1" applyAlignment="1">
      <alignment horizontal="left" vertical="top" wrapText="1"/>
    </xf>
    <xf numFmtId="0" fontId="6" fillId="5" borderId="57" xfId="0" applyFont="1" applyFill="1" applyBorder="1" applyAlignment="1">
      <alignment horizontal="left" vertical="top" wrapText="1"/>
    </xf>
    <xf numFmtId="0" fontId="6" fillId="5" borderId="58" xfId="0" applyFont="1" applyFill="1" applyBorder="1" applyAlignment="1">
      <alignment horizontal="left" vertical="top" wrapText="1"/>
    </xf>
    <xf numFmtId="0" fontId="6" fillId="5" borderId="11" xfId="0" applyFont="1" applyFill="1" applyBorder="1" applyAlignment="1" applyProtection="1">
      <alignment horizontal="left"/>
    </xf>
    <xf numFmtId="0" fontId="6" fillId="5" borderId="3" xfId="0" applyFont="1" applyFill="1" applyBorder="1" applyAlignment="1" applyProtection="1">
      <alignment horizontal="left"/>
    </xf>
    <xf numFmtId="0" fontId="6" fillId="5" borderId="19" xfId="0" applyFont="1" applyFill="1" applyBorder="1" applyAlignment="1" applyProtection="1">
      <alignment horizontal="left"/>
    </xf>
    <xf numFmtId="0" fontId="6" fillId="5" borderId="51" xfId="0" applyFont="1" applyFill="1" applyBorder="1" applyAlignment="1" applyProtection="1">
      <alignment horizontal="left" wrapText="1"/>
    </xf>
    <xf numFmtId="0" fontId="6" fillId="5" borderId="52" xfId="0" applyFont="1" applyFill="1" applyBorder="1" applyAlignment="1" applyProtection="1">
      <alignment horizontal="left" wrapText="1"/>
    </xf>
    <xf numFmtId="0" fontId="6" fillId="5" borderId="43" xfId="0" applyFont="1" applyFill="1" applyBorder="1" applyAlignment="1" applyProtection="1">
      <alignment horizontal="left" wrapText="1"/>
    </xf>
    <xf numFmtId="0" fontId="25" fillId="5" borderId="12" xfId="0" applyFont="1" applyFill="1" applyBorder="1" applyAlignment="1" applyProtection="1">
      <alignment horizontal="center" vertical="center"/>
    </xf>
    <xf numFmtId="0" fontId="25" fillId="5" borderId="7" xfId="0" applyFont="1" applyFill="1" applyBorder="1" applyAlignment="1" applyProtection="1">
      <alignment horizontal="center" vertical="center"/>
    </xf>
    <xf numFmtId="165" fontId="83" fillId="10" borderId="12" xfId="0" applyNumberFormat="1" applyFont="1" applyFill="1" applyBorder="1" applyAlignment="1" applyProtection="1">
      <alignment horizontal="center"/>
    </xf>
    <xf numFmtId="165" fontId="83" fillId="10" borderId="7" xfId="0" applyNumberFormat="1" applyFont="1" applyFill="1" applyBorder="1" applyAlignment="1" applyProtection="1">
      <alignment horizontal="center"/>
    </xf>
    <xf numFmtId="0" fontId="64" fillId="5" borderId="2" xfId="0" applyFont="1" applyFill="1" applyBorder="1" applyAlignment="1" applyProtection="1">
      <alignment horizontal="center" vertical="center" wrapText="1"/>
    </xf>
    <xf numFmtId="0" fontId="63" fillId="5" borderId="2" xfId="0" applyFont="1" applyFill="1" applyBorder="1" applyAlignment="1" applyProtection="1">
      <alignment horizontal="left"/>
    </xf>
    <xf numFmtId="0" fontId="86" fillId="7" borderId="12" xfId="0" applyFont="1" applyFill="1" applyBorder="1" applyAlignment="1">
      <alignment horizontal="center" vertical="center" wrapText="1"/>
    </xf>
    <xf numFmtId="0" fontId="86" fillId="7" borderId="7" xfId="0" applyFont="1" applyFill="1" applyBorder="1" applyAlignment="1">
      <alignment horizontal="center" vertical="center" wrapText="1"/>
    </xf>
    <xf numFmtId="0" fontId="86" fillId="7" borderId="13" xfId="0" applyFont="1" applyFill="1" applyBorder="1" applyAlignment="1">
      <alignment horizontal="center" vertical="center" wrapText="1"/>
    </xf>
    <xf numFmtId="0" fontId="79" fillId="7" borderId="12" xfId="0" applyFont="1" applyFill="1" applyBorder="1" applyAlignment="1">
      <alignment horizontal="center" vertical="center"/>
    </xf>
    <xf numFmtId="0" fontId="79" fillId="7" borderId="7" xfId="0" applyFont="1" applyFill="1" applyBorder="1" applyAlignment="1">
      <alignment horizontal="center" vertical="center"/>
    </xf>
    <xf numFmtId="0" fontId="79" fillId="7" borderId="13" xfId="0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37" fillId="30" borderId="29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7" fillId="30" borderId="0" xfId="0" applyFont="1" applyFill="1" applyAlignment="1">
      <alignment horizontal="center"/>
    </xf>
    <xf numFmtId="0" fontId="36" fillId="30" borderId="29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3" fillId="0" borderId="0" xfId="0" applyFont="1" applyBorder="1" applyAlignment="1">
      <alignment horizontal="left" vertical="center" wrapText="1"/>
    </xf>
    <xf numFmtId="165" fontId="83" fillId="10" borderId="13" xfId="0" applyNumberFormat="1" applyFont="1" applyFill="1" applyBorder="1" applyAlignment="1" applyProtection="1">
      <alignment horizontal="center"/>
    </xf>
    <xf numFmtId="0" fontId="86" fillId="7" borderId="59" xfId="0" applyFont="1" applyFill="1" applyBorder="1" applyAlignment="1">
      <alignment horizontal="center" vertical="center" wrapText="1"/>
    </xf>
    <xf numFmtId="0" fontId="86" fillId="7" borderId="60" xfId="0" applyFont="1" applyFill="1" applyBorder="1" applyAlignment="1">
      <alignment horizontal="center" vertical="center" wrapText="1"/>
    </xf>
    <xf numFmtId="0" fontId="86" fillId="7" borderId="27" xfId="0" applyFont="1" applyFill="1" applyBorder="1" applyAlignment="1">
      <alignment horizontal="center" vertical="center" wrapText="1"/>
    </xf>
    <xf numFmtId="0" fontId="46" fillId="0" borderId="2" xfId="0" applyFont="1" applyBorder="1" applyAlignment="1" applyProtection="1">
      <alignment horizontal="left" wrapText="1"/>
    </xf>
    <xf numFmtId="0" fontId="48" fillId="0" borderId="5" xfId="0" applyFont="1" applyBorder="1" applyAlignment="1" applyProtection="1">
      <alignment horizontal="left" wrapText="1"/>
    </xf>
    <xf numFmtId="0" fontId="45" fillId="33" borderId="12" xfId="0" applyFont="1" applyFill="1" applyBorder="1" applyAlignment="1" applyProtection="1">
      <alignment horizontal="center" vertical="center" wrapText="1"/>
    </xf>
    <xf numFmtId="0" fontId="45" fillId="33" borderId="7" xfId="0" applyFont="1" applyFill="1" applyBorder="1" applyAlignment="1" applyProtection="1">
      <alignment horizontal="center" vertical="center" wrapText="1"/>
    </xf>
    <xf numFmtId="0" fontId="45" fillId="33" borderId="13" xfId="0" applyFont="1" applyFill="1" applyBorder="1" applyAlignment="1" applyProtection="1">
      <alignment horizontal="center" vertical="center" wrapText="1"/>
    </xf>
    <xf numFmtId="0" fontId="25" fillId="0" borderId="2" xfId="0" applyFont="1" applyFill="1" applyBorder="1" applyAlignment="1" applyProtection="1">
      <alignment horizontal="center" vertical="center"/>
    </xf>
    <xf numFmtId="165" fontId="26" fillId="10" borderId="2" xfId="0" applyNumberFormat="1" applyFont="1" applyFill="1" applyBorder="1" applyAlignment="1" applyProtection="1">
      <alignment horizontal="center"/>
    </xf>
    <xf numFmtId="0" fontId="16" fillId="0" borderId="44" xfId="0" applyFont="1" applyBorder="1" applyAlignment="1" applyProtection="1">
      <alignment horizontal="center" vertical="center" wrapText="1"/>
    </xf>
    <xf numFmtId="0" fontId="16" fillId="0" borderId="45" xfId="0" applyFont="1" applyBorder="1" applyAlignment="1" applyProtection="1">
      <alignment horizontal="center" vertical="center" wrapText="1"/>
    </xf>
    <xf numFmtId="0" fontId="16" fillId="0" borderId="46" xfId="0" applyFont="1" applyBorder="1" applyAlignment="1" applyProtection="1">
      <alignment horizontal="center" vertical="center" wrapText="1"/>
    </xf>
    <xf numFmtId="0" fontId="71" fillId="5" borderId="2" xfId="0" applyFont="1" applyFill="1" applyBorder="1" applyAlignment="1">
      <alignment vertical="center"/>
    </xf>
    <xf numFmtId="0" fontId="79" fillId="17" borderId="59" xfId="0" applyFont="1" applyFill="1" applyBorder="1" applyAlignment="1">
      <alignment horizontal="center" vertical="center"/>
    </xf>
    <xf numFmtId="0" fontId="79" fillId="17" borderId="60" xfId="0" applyFont="1" applyFill="1" applyBorder="1" applyAlignment="1">
      <alignment horizontal="center" vertical="center"/>
    </xf>
    <xf numFmtId="0" fontId="79" fillId="17" borderId="27" xfId="0" applyFont="1" applyFill="1" applyBorder="1" applyAlignment="1">
      <alignment horizontal="center" vertical="center"/>
    </xf>
    <xf numFmtId="0" fontId="79" fillId="17" borderId="12" xfId="0" applyFont="1" applyFill="1" applyBorder="1" applyAlignment="1">
      <alignment horizontal="center" vertical="center"/>
    </xf>
    <xf numFmtId="0" fontId="79" fillId="17" borderId="7" xfId="0" applyFont="1" applyFill="1" applyBorder="1" applyAlignment="1">
      <alignment horizontal="center" vertical="center"/>
    </xf>
    <xf numFmtId="0" fontId="79" fillId="17" borderId="13" xfId="0" applyFont="1" applyFill="1" applyBorder="1" applyAlignment="1">
      <alignment horizontal="center" vertical="center"/>
    </xf>
    <xf numFmtId="0" fontId="21" fillId="13" borderId="59" xfId="0" applyFont="1" applyFill="1" applyBorder="1" applyAlignment="1">
      <alignment horizontal="center" vertical="center"/>
    </xf>
    <xf numFmtId="0" fontId="21" fillId="13" borderId="60" xfId="0" applyFont="1" applyFill="1" applyBorder="1" applyAlignment="1">
      <alignment horizontal="center" vertical="center"/>
    </xf>
    <xf numFmtId="0" fontId="21" fillId="13" borderId="27" xfId="0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 wrapText="1"/>
    </xf>
    <xf numFmtId="165" fontId="69" fillId="35" borderId="62" xfId="0" applyNumberFormat="1" applyFont="1" applyFill="1" applyBorder="1" applyAlignment="1">
      <alignment horizontal="center" vertical="center" wrapText="1"/>
    </xf>
    <xf numFmtId="165" fontId="69" fillId="35" borderId="52" xfId="0" applyNumberFormat="1" applyFont="1" applyFill="1" applyBorder="1" applyAlignment="1">
      <alignment horizontal="center" vertical="center" wrapText="1"/>
    </xf>
    <xf numFmtId="165" fontId="69" fillId="35" borderId="63" xfId="0" applyNumberFormat="1" applyFont="1" applyFill="1" applyBorder="1" applyAlignment="1">
      <alignment horizontal="center" vertical="center" wrapText="1"/>
    </xf>
    <xf numFmtId="0" fontId="95" fillId="36" borderId="12" xfId="0" applyFont="1" applyFill="1" applyBorder="1" applyAlignment="1">
      <alignment horizontal="center" vertical="center" wrapText="1"/>
    </xf>
    <xf numFmtId="0" fontId="95" fillId="36" borderId="7" xfId="0" applyFont="1" applyFill="1" applyBorder="1" applyAlignment="1">
      <alignment horizontal="center" vertical="center"/>
    </xf>
    <xf numFmtId="0" fontId="95" fillId="36" borderId="13" xfId="0" applyFont="1" applyFill="1" applyBorder="1" applyAlignment="1">
      <alignment horizontal="center" vertical="center"/>
    </xf>
    <xf numFmtId="0" fontId="79" fillId="17" borderId="28" xfId="0" applyFont="1" applyFill="1" applyBorder="1" applyAlignment="1">
      <alignment horizontal="center" vertical="center"/>
    </xf>
    <xf numFmtId="0" fontId="79" fillId="17" borderId="67" xfId="0" applyFont="1" applyFill="1" applyBorder="1" applyAlignment="1">
      <alignment horizontal="center" vertical="center"/>
    </xf>
    <xf numFmtId="165" fontId="94" fillId="8" borderId="2" xfId="0" applyNumberFormat="1" applyFont="1" applyFill="1" applyBorder="1" applyAlignment="1" applyProtection="1">
      <alignment horizontal="center"/>
    </xf>
    <xf numFmtId="165" fontId="94" fillId="28" borderId="2" xfId="0" applyNumberFormat="1" applyFont="1" applyFill="1" applyBorder="1" applyAlignment="1" applyProtection="1">
      <alignment horizontal="center"/>
      <protection locked="0"/>
    </xf>
    <xf numFmtId="165" fontId="69" fillId="10" borderId="62" xfId="0" applyNumberFormat="1" applyFont="1" applyFill="1" applyBorder="1" applyAlignment="1">
      <alignment horizontal="center" vertical="center" wrapText="1"/>
    </xf>
    <xf numFmtId="165" fontId="69" fillId="10" borderId="52" xfId="0" applyNumberFormat="1" applyFont="1" applyFill="1" applyBorder="1" applyAlignment="1">
      <alignment horizontal="center" vertical="center" wrapText="1"/>
    </xf>
    <xf numFmtId="165" fontId="69" fillId="10" borderId="63" xfId="0" applyNumberFormat="1" applyFont="1" applyFill="1" applyBorder="1" applyAlignment="1">
      <alignment horizontal="center" vertical="center" wrapText="1"/>
    </xf>
    <xf numFmtId="0" fontId="71" fillId="5" borderId="53" xfId="0" applyFont="1" applyFill="1" applyBorder="1" applyAlignment="1">
      <alignment horizontal="center" vertical="center"/>
    </xf>
    <xf numFmtId="0" fontId="71" fillId="5" borderId="55" xfId="0" applyFont="1" applyFill="1" applyBorder="1" applyAlignment="1">
      <alignment horizontal="center" vertical="center"/>
    </xf>
    <xf numFmtId="165" fontId="102" fillId="8" borderId="53" xfId="0" applyNumberFormat="1" applyFont="1" applyFill="1" applyBorder="1" applyAlignment="1">
      <alignment horizontal="center"/>
    </xf>
    <xf numFmtId="165" fontId="102" fillId="8" borderId="54" xfId="0" applyNumberFormat="1" applyFont="1" applyFill="1" applyBorder="1" applyAlignment="1">
      <alignment horizontal="center"/>
    </xf>
    <xf numFmtId="165" fontId="102" fillId="8" borderId="55" xfId="0" applyNumberFormat="1" applyFont="1" applyFill="1" applyBorder="1" applyAlignment="1">
      <alignment horizontal="center"/>
    </xf>
    <xf numFmtId="0" fontId="71" fillId="5" borderId="20" xfId="0" applyFont="1" applyFill="1" applyBorder="1" applyAlignment="1">
      <alignment horizontal="center" vertical="center"/>
    </xf>
    <xf numFmtId="0" fontId="71" fillId="5" borderId="68" xfId="0" applyFont="1" applyFill="1" applyBorder="1" applyAlignment="1">
      <alignment horizontal="center" vertical="center"/>
    </xf>
    <xf numFmtId="165" fontId="102" fillId="8" borderId="20" xfId="0" applyNumberFormat="1" applyFont="1" applyFill="1" applyBorder="1" applyAlignment="1">
      <alignment horizontal="center"/>
    </xf>
    <xf numFmtId="165" fontId="102" fillId="8" borderId="3" xfId="0" applyNumberFormat="1" applyFont="1" applyFill="1" applyBorder="1" applyAlignment="1">
      <alignment horizontal="center"/>
    </xf>
    <xf numFmtId="165" fontId="102" fillId="8" borderId="68" xfId="0" applyNumberFormat="1" applyFont="1" applyFill="1" applyBorder="1" applyAlignment="1">
      <alignment horizontal="center"/>
    </xf>
    <xf numFmtId="0" fontId="76" fillId="30" borderId="12" xfId="9" applyFont="1" applyFill="1" applyBorder="1" applyAlignment="1">
      <alignment horizontal="center" vertical="center" wrapText="1"/>
    </xf>
    <xf numFmtId="0" fontId="76" fillId="30" borderId="7" xfId="9" applyFont="1" applyFill="1" applyBorder="1" applyAlignment="1">
      <alignment horizontal="center" vertical="center" wrapText="1"/>
    </xf>
    <xf numFmtId="0" fontId="76" fillId="30" borderId="13" xfId="9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75" fillId="37" borderId="60" xfId="0" applyFont="1" applyFill="1" applyBorder="1" applyAlignment="1">
      <alignment horizontal="center" vertical="center"/>
    </xf>
    <xf numFmtId="0" fontId="75" fillId="30" borderId="12" xfId="9" applyFont="1" applyFill="1" applyBorder="1" applyAlignment="1">
      <alignment horizontal="center" vertical="center" wrapText="1"/>
    </xf>
    <xf numFmtId="0" fontId="75" fillId="30" borderId="7" xfId="9" applyFont="1" applyFill="1" applyBorder="1" applyAlignment="1">
      <alignment horizontal="center" vertical="center" wrapText="1"/>
    </xf>
    <xf numFmtId="0" fontId="103" fillId="38" borderId="12" xfId="9" applyFont="1" applyFill="1" applyBorder="1" applyAlignment="1">
      <alignment horizontal="center" vertical="center" wrapText="1"/>
    </xf>
    <xf numFmtId="0" fontId="103" fillId="38" borderId="7" xfId="9" applyFont="1" applyFill="1" applyBorder="1" applyAlignment="1">
      <alignment horizontal="center" vertical="center" wrapText="1"/>
    </xf>
    <xf numFmtId="0" fontId="103" fillId="38" borderId="13" xfId="9" applyFont="1" applyFill="1" applyBorder="1" applyAlignment="1">
      <alignment horizontal="center" vertical="center" wrapText="1"/>
    </xf>
    <xf numFmtId="0" fontId="104" fillId="39" borderId="12" xfId="9" applyFont="1" applyFill="1" applyBorder="1" applyAlignment="1">
      <alignment horizontal="center" vertical="center" wrapText="1"/>
    </xf>
    <xf numFmtId="0" fontId="104" fillId="39" borderId="7" xfId="9" applyFont="1" applyFill="1" applyBorder="1" applyAlignment="1">
      <alignment horizontal="center" vertical="center" wrapText="1"/>
    </xf>
    <xf numFmtId="0" fontId="104" fillId="39" borderId="13" xfId="9" applyFont="1" applyFill="1" applyBorder="1" applyAlignment="1">
      <alignment horizontal="center" vertical="center" wrapText="1"/>
    </xf>
    <xf numFmtId="0" fontId="75" fillId="30" borderId="13" xfId="9" applyFont="1" applyFill="1" applyBorder="1" applyAlignment="1">
      <alignment horizontal="center" vertical="center" wrapText="1"/>
    </xf>
    <xf numFmtId="0" fontId="77" fillId="0" borderId="2" xfId="0" applyFont="1" applyBorder="1" applyAlignment="1" applyProtection="1">
      <alignment horizontal="left" vertical="center" wrapText="1"/>
    </xf>
    <xf numFmtId="0" fontId="82" fillId="5" borderId="0" xfId="0" applyFont="1" applyFill="1" applyAlignment="1" applyProtection="1">
      <alignment horizontal="left" vertical="center" wrapText="1"/>
    </xf>
    <xf numFmtId="0" fontId="16" fillId="43" borderId="11" xfId="0" applyFont="1" applyFill="1" applyBorder="1" applyAlignment="1" applyProtection="1">
      <alignment horizontal="center" vertical="center"/>
    </xf>
    <xf numFmtId="0" fontId="16" fillId="43" borderId="19" xfId="0" applyFont="1" applyFill="1" applyBorder="1" applyAlignment="1" applyProtection="1">
      <alignment horizontal="center" vertical="center"/>
    </xf>
    <xf numFmtId="0" fontId="71" fillId="0" borderId="2" xfId="0" applyFont="1" applyBorder="1" applyAlignment="1" applyProtection="1">
      <alignment horizontal="center" vertical="center"/>
    </xf>
    <xf numFmtId="0" fontId="71" fillId="0" borderId="11" xfId="0" applyFont="1" applyBorder="1" applyAlignment="1" applyProtection="1">
      <alignment horizontal="center" vertical="center"/>
    </xf>
    <xf numFmtId="165" fontId="26" fillId="8" borderId="62" xfId="0" applyNumberFormat="1" applyFont="1" applyFill="1" applyBorder="1" applyAlignment="1" applyProtection="1">
      <alignment horizontal="center"/>
    </xf>
    <xf numFmtId="165" fontId="26" fillId="8" borderId="52" xfId="0" applyNumberFormat="1" applyFont="1" applyFill="1" applyBorder="1" applyAlignment="1" applyProtection="1">
      <alignment horizontal="center"/>
    </xf>
    <xf numFmtId="165" fontId="26" fillId="8" borderId="63" xfId="0" applyNumberFormat="1" applyFont="1" applyFill="1" applyBorder="1" applyAlignment="1" applyProtection="1">
      <alignment horizontal="center"/>
    </xf>
    <xf numFmtId="0" fontId="78" fillId="43" borderId="53" xfId="9" applyFont="1" applyFill="1" applyBorder="1" applyAlignment="1" applyProtection="1">
      <alignment horizontal="center" vertical="center" wrapText="1"/>
    </xf>
    <xf numFmtId="0" fontId="78" fillId="43" borderId="55" xfId="9" applyFont="1" applyFill="1" applyBorder="1" applyAlignment="1" applyProtection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87">
    <cellStyle name="à saisir" xfId="1" xr:uid="{00000000-0005-0000-0000-000000000000}"/>
    <cellStyle name="Champs-saisie" xfId="2" xr:uid="{00000000-0005-0000-0000-000001000000}"/>
    <cellStyle name="Champs-saisie-sans_bordure" xfId="3" xr:uid="{00000000-0005-0000-0000-000002000000}"/>
    <cellStyle name="Commentaire" xfId="4" xr:uid="{00000000-0005-0000-0000-000003000000}"/>
    <cellStyle name="Lien hypertexte" xfId="5" builtinId="8"/>
    <cellStyle name="Lien hypertexte 2" xfId="36" xr:uid="{D282A90D-2BD7-4FFC-9C70-E1C49DFBBA4F}"/>
    <cellStyle name="Lien hypertexte 3" xfId="38" xr:uid="{D22A65C2-8FB4-4CAB-9F2B-9AB832BFBDAE}"/>
    <cellStyle name="Milliers" xfId="33" builtinId="3"/>
    <cellStyle name="Milliers 2" xfId="6" xr:uid="{00000000-0005-0000-0000-000005000000}"/>
    <cellStyle name="Milliers 3" xfId="16" xr:uid="{00000000-0005-0000-0000-000006000000}"/>
    <cellStyle name="Milliers 4" xfId="22" xr:uid="{4F9FF3F1-5B30-4C5F-AC8A-D62DF516CC45}"/>
    <cellStyle name="Milliers 4 2" xfId="50" xr:uid="{D5882A0E-0C51-4A95-9007-FB2E5723920B}"/>
    <cellStyle name="Milliers 4 2 2" xfId="68" xr:uid="{91E2FEB7-589C-42F5-9C1D-210FA279A844}"/>
    <cellStyle name="Milliers 4 3" xfId="61" xr:uid="{B1DEAEBC-87E8-4C5B-A17B-AF6E33A1C066}"/>
    <cellStyle name="Milliers 4 4" xfId="75" xr:uid="{08E8942F-7EC6-4D7F-93ED-7C36EAB82A61}"/>
    <cellStyle name="Milliers 4 5" xfId="43" xr:uid="{3EA8D69A-76CD-4341-ABCF-0F95D09BC0C8}"/>
    <cellStyle name="Milliers 5" xfId="85" xr:uid="{BA49E84F-ACC3-4874-85F1-99CC60429D0F}"/>
    <cellStyle name="Milliers 6" xfId="86" xr:uid="{83E9F5ED-B77E-4AE5-85D7-02DE0AAE5C6F}"/>
    <cellStyle name="Monétaire" xfId="20" builtinId="4"/>
    <cellStyle name="Monétaire 2" xfId="7" xr:uid="{00000000-0005-0000-0000-000007000000}"/>
    <cellStyle name="Monétaire 2 2" xfId="18" xr:uid="{00000000-0005-0000-0000-000008000000}"/>
    <cellStyle name="Monétaire 2 2 2" xfId="25" xr:uid="{1DFA2F5B-394D-414D-BC82-37A53FDCB357}"/>
    <cellStyle name="Monétaire 2 2 2 2" xfId="66" xr:uid="{3DC85667-45DE-4FA5-8468-48850681772E}"/>
    <cellStyle name="Monétaire 2 2 2 3" xfId="78" xr:uid="{BD565660-0C21-4618-899E-D6A94BD2DA94}"/>
    <cellStyle name="Monétaire 2 2 2 4" xfId="48" xr:uid="{ED3889BC-647B-4AC2-9359-48BFF1C91F6F}"/>
    <cellStyle name="Monétaire 2 2 3" xfId="59" xr:uid="{308486A0-09C1-4A49-BBE1-62C6322AAC7B}"/>
    <cellStyle name="Monétaire 2 2 4" xfId="72" xr:uid="{9B310545-AD89-4EC9-BC06-79C5FAA5D6BD}"/>
    <cellStyle name="Monétaire 2 2 5" xfId="41" xr:uid="{EF237FBB-42FD-4959-97CA-F0350D2223DA}"/>
    <cellStyle name="Monétaire 2 3" xfId="24" xr:uid="{9C9E96B2-A760-4212-BC2E-FA98191E79EE}"/>
    <cellStyle name="Monétaire 2 3 2" xfId="64" xr:uid="{8628CD6F-78DB-4160-B74B-C2CF568510E5}"/>
    <cellStyle name="Monétaire 2 3 3" xfId="77" xr:uid="{5CFA7062-1CC2-4455-998C-9DEB93C51A2C}"/>
    <cellStyle name="Monétaire 2 3 4" xfId="46" xr:uid="{CA7C3799-099A-479B-AC42-C60775A1B328}"/>
    <cellStyle name="Monétaire 2 4" xfId="57" xr:uid="{0A82B396-6D55-4E5E-9110-D2669E4A0634}"/>
    <cellStyle name="Monétaire 2 5" xfId="70" xr:uid="{C6875615-BFFD-46C8-A882-0C36E69C18D4}"/>
    <cellStyle name="Monétaire 2 6" xfId="39" xr:uid="{87A6E1BA-C3BF-4642-8BDD-436693434869}"/>
    <cellStyle name="Monétaire 3" xfId="17" xr:uid="{00000000-0005-0000-0000-000009000000}"/>
    <cellStyle name="Monétaire 3 2" xfId="21" xr:uid="{643B754A-240E-4A97-9517-8A7D5AFFC1DF}"/>
    <cellStyle name="Monétaire 3 2 2" xfId="27" xr:uid="{2B2BE092-1422-4D30-8106-143957B8BCA2}"/>
    <cellStyle name="Monétaire 3 2 2 2" xfId="49" xr:uid="{99D5B31E-350C-4A6C-BEF4-6DEFF17C02E3}"/>
    <cellStyle name="Monétaire 3 2 2 2 2" xfId="67" xr:uid="{7575A41D-46EB-4B8D-B39A-FCAA1F6C41AD}"/>
    <cellStyle name="Monétaire 3 2 2 3" xfId="60" xr:uid="{9B0BA2DF-BE44-4302-AAC3-F4874F5AD49C}"/>
    <cellStyle name="Monétaire 3 2 2 4" xfId="80" xr:uid="{C7B72E0D-6D29-461F-8DBB-519B9B6AEC24}"/>
    <cellStyle name="Monétaire 3 2 2 5" xfId="42" xr:uid="{99297F5F-4547-4C8A-B3E5-86BB3ABE6833}"/>
    <cellStyle name="Monétaire 3 2 3" xfId="45" xr:uid="{E8EFFF3F-A042-4FA1-9E09-307B657AD6D7}"/>
    <cellStyle name="Monétaire 3 2 3 2" xfId="63" xr:uid="{4B7AA6A4-8833-432E-B160-2A494506EA20}"/>
    <cellStyle name="Monétaire 3 2 4" xfId="56" xr:uid="{F163E038-CFDF-4288-8C4F-5E08F4DE7CFC}"/>
    <cellStyle name="Monétaire 3 2 5" xfId="74" xr:uid="{D35B1701-7DDB-4352-B253-3665BEC5F93C}"/>
    <cellStyle name="Monétaire 3 2 6" xfId="37" xr:uid="{505693EB-EAAF-4652-AD97-243D087244F8}"/>
    <cellStyle name="Monétaire 3 3" xfId="26" xr:uid="{2C7A6D03-F35A-48F4-817F-B1902B74A3C4}"/>
    <cellStyle name="Monétaire 3 3 2" xfId="65" xr:uid="{AF9622D3-8AA1-4387-B06F-9976EC5CA9EA}"/>
    <cellStyle name="Monétaire 3 3 3" xfId="79" xr:uid="{226FA8C5-D19C-4055-832F-4F22CC133BF4}"/>
    <cellStyle name="Monétaire 3 3 4" xfId="47" xr:uid="{A725883E-6481-43A9-A52E-CB771486B270}"/>
    <cellStyle name="Monétaire 3 4" xfId="58" xr:uid="{3C8AAC75-F695-4504-8E88-2BC1CA3BF7B9}"/>
    <cellStyle name="Monétaire 3 5" xfId="71" xr:uid="{FBF9638C-0C53-4931-B5B2-5D7698394C4F}"/>
    <cellStyle name="Monétaire 3 6" xfId="40" xr:uid="{92FE14B9-ADF5-4038-8C63-778500C20E5E}"/>
    <cellStyle name="Monétaire 4" xfId="28" xr:uid="{6DB4167E-6F24-4640-8998-258DA4F151F7}"/>
    <cellStyle name="Monétaire 4 2" xfId="62" xr:uid="{4407A592-C61B-41E5-BA83-00E057290EBF}"/>
    <cellStyle name="Monétaire 4 3" xfId="81" xr:uid="{F73552E7-F1F1-40C9-B2B1-EDE8499FBB5A}"/>
    <cellStyle name="Monétaire 4 4" xfId="44" xr:uid="{E136B5F1-52DE-4C43-B92E-D00193B651CE}"/>
    <cellStyle name="Monétaire 5" xfId="29" xr:uid="{EF7B6A07-23F8-4F6B-A272-F030C745099E}"/>
    <cellStyle name="Monétaire 5 2" xfId="69" xr:uid="{6E167A44-49D3-4DF2-B03C-D24AB5CCA60C}"/>
    <cellStyle name="Monétaire 5 3" xfId="82" xr:uid="{BBC96A0F-3300-4CF2-842E-BC9144846A13}"/>
    <cellStyle name="Monétaire 5 4" xfId="51" xr:uid="{A1CC49F4-A0E9-45E4-95EC-B7504A446913}"/>
    <cellStyle name="Monétaire 6" xfId="23" xr:uid="{BD10C48D-D4F2-4D89-83C0-0590CA94C8B4}"/>
    <cellStyle name="Monétaire 6 2" xfId="76" xr:uid="{1C8D0C5A-A0FD-4EE5-A35F-57AE400933DB}"/>
    <cellStyle name="Monétaire 6 3" xfId="55" xr:uid="{16C59790-BD8A-4B72-93E8-8D356CADFE3E}"/>
    <cellStyle name="Monétaire 7" xfId="73" xr:uid="{CE1EE448-20AB-4F17-BEF1-6DB1D131443C}"/>
    <cellStyle name="Monétaire 8" xfId="35" xr:uid="{0BC8D8C2-C3AA-4323-B741-52E0ED071989}"/>
    <cellStyle name="Normal" xfId="0" builtinId="0"/>
    <cellStyle name="Normal 2" xfId="8" xr:uid="{00000000-0005-0000-0000-00000B000000}"/>
    <cellStyle name="Normal 2 2" xfId="9" xr:uid="{00000000-0005-0000-0000-00000C000000}"/>
    <cellStyle name="Normal 2 3" xfId="30" xr:uid="{CDDAD2D6-43F4-4573-A57A-4916F39D3EE9}"/>
    <cellStyle name="Normal 2 3 2" xfId="83" xr:uid="{8660FD6D-9157-4291-85BD-7460AE9AFEB4}"/>
    <cellStyle name="Normal 2 3 3" xfId="53" xr:uid="{D7D5E2C5-57D3-46CA-8984-81DF033FCA1F}"/>
    <cellStyle name="Normal 2_Récapitulatif SI" xfId="10" xr:uid="{00000000-0005-0000-0000-00000D000000}"/>
    <cellStyle name="Normal 3" xfId="11" xr:uid="{00000000-0005-0000-0000-00000E000000}"/>
    <cellStyle name="Normal 3 2" xfId="54" xr:uid="{C3530693-2389-40DB-9752-8A63DCEECB44}"/>
    <cellStyle name="Normal 4" xfId="19" xr:uid="{00000000-0005-0000-0000-00000F000000}"/>
    <cellStyle name="Normal 4 2" xfId="31" xr:uid="{0876D994-8E94-45F5-AC55-8A449681D776}"/>
    <cellStyle name="Normal 4 2 2" xfId="84" xr:uid="{29F6C102-17ED-42B6-99A2-77B94B1420AB}"/>
    <cellStyle name="Normal 4 2 3" xfId="52" xr:uid="{F8C2DFCF-6E74-4041-B865-8066693AA3BB}"/>
    <cellStyle name="Pourcentage" xfId="34" builtinId="5"/>
    <cellStyle name="Pourcentage 2" xfId="12" xr:uid="{00000000-0005-0000-0000-000010000000}"/>
    <cellStyle name="Pourcentage 3" xfId="32" xr:uid="{0673A712-599B-4419-9C50-B7724FE8C2E3}"/>
    <cellStyle name="protégé" xfId="13" xr:uid="{00000000-0005-0000-0000-000011000000}"/>
    <cellStyle name="Saisie obligatoire" xfId="14" xr:uid="{00000000-0005-0000-0000-000012000000}"/>
    <cellStyle name="TableStyleLight1" xfId="15" xr:uid="{00000000-0005-0000-0000-000013000000}"/>
  </cellStyles>
  <dxfs count="42">
    <dxf>
      <fill>
        <patternFill patternType="mediumGray">
          <fgColor theme="0" tint="-4.9989318521683403E-2"/>
          <bgColor theme="6" tint="0.59996337778862885"/>
        </patternFill>
      </fill>
    </dxf>
    <dxf>
      <fill>
        <patternFill patternType="lightGray">
          <fgColor theme="0"/>
          <bgColor rgb="FFFF8F8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Gray">
          <fgColor theme="0"/>
          <bgColor rgb="FFFF8F8F"/>
        </patternFill>
      </fill>
    </dxf>
    <dxf>
      <fill>
        <patternFill patternType="lightGray">
          <fgColor theme="0"/>
          <bgColor rgb="FFFF8F8F"/>
        </patternFill>
      </fill>
    </dxf>
    <dxf>
      <fill>
        <patternFill patternType="lightGray">
          <fgColor theme="0"/>
          <bgColor rgb="FFFF8F8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Gray">
          <fgColor theme="0"/>
          <bgColor rgb="FFFF8F8F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663300"/>
      </font>
      <fill>
        <patternFill>
          <bgColor theme="7" tint="0.79998168889431442"/>
        </patternFill>
      </fill>
    </dxf>
    <dxf>
      <fill>
        <patternFill patternType="lightGray">
          <fgColor theme="0"/>
          <bgColor rgb="FFFF8F8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lightGray">
          <fgColor theme="0"/>
          <bgColor rgb="FFFF8F8F"/>
        </patternFill>
      </fill>
    </dxf>
    <dxf>
      <fill>
        <patternFill patternType="lightGray">
          <fgColor theme="0"/>
          <bgColor rgb="FFFF8F8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lightGray">
          <fgColor theme="0"/>
          <bgColor rgb="FFFF8F8F"/>
        </patternFill>
      </fill>
    </dxf>
    <dxf>
      <fill>
        <patternFill patternType="lightGray">
          <fgColor theme="0"/>
          <bgColor rgb="FFFF8F8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lightGray">
          <fgColor theme="0"/>
          <bgColor rgb="FFFF8F8F"/>
        </patternFill>
      </fill>
    </dxf>
    <dxf>
      <fill>
        <patternFill patternType="gray0625">
          <fgColor theme="0"/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 patternType="gray0625">
          <fgColor theme="0"/>
          <bgColor theme="5" tint="0.39994506668294322"/>
        </patternFill>
      </fill>
    </dxf>
    <dxf>
      <fill>
        <patternFill patternType="gray0625">
          <fgColor theme="0"/>
          <bgColor theme="5" tint="0.39994506668294322"/>
        </patternFill>
      </fill>
    </dxf>
    <dxf>
      <fill>
        <patternFill patternType="gray0625">
          <fgColor theme="0"/>
          <bgColor theme="5" tint="0.39994506668294322"/>
        </patternFill>
      </fill>
    </dxf>
    <dxf>
      <fill>
        <patternFill patternType="gray0625">
          <fgColor theme="0"/>
          <bgColor theme="5" tint="0.39994506668294322"/>
        </patternFill>
      </fill>
    </dxf>
    <dxf>
      <fill>
        <patternFill patternType="gray0625">
          <fgColor theme="0"/>
          <bgColor theme="5" tint="0.39994506668294322"/>
        </patternFill>
      </fill>
    </dxf>
    <dxf>
      <fill>
        <patternFill patternType="gray0625">
          <fgColor theme="0"/>
          <bgColor theme="5" tint="0.39994506668294322"/>
        </patternFill>
      </fill>
    </dxf>
    <dxf>
      <fill>
        <patternFill patternType="gray0625">
          <fgColor theme="0"/>
          <bgColor theme="5" tint="0.39994506668294322"/>
        </patternFill>
      </fill>
    </dxf>
    <dxf>
      <fill>
        <patternFill patternType="gray0625">
          <fgColor theme="0"/>
          <bgColor theme="5" tint="0.39994506668294322"/>
        </patternFill>
      </fill>
    </dxf>
    <dxf>
      <fill>
        <patternFill patternType="gray0625">
          <fgColor theme="0"/>
          <bgColor theme="5" tint="0.39994506668294322"/>
        </patternFill>
      </fill>
    </dxf>
    <dxf>
      <fill>
        <patternFill patternType="gray0625">
          <fgColor theme="0"/>
          <bgColor theme="5" tint="0.39994506668294322"/>
        </patternFill>
      </fill>
    </dxf>
    <dxf>
      <fill>
        <patternFill patternType="gray0625">
          <fgColor theme="0"/>
          <bgColor theme="5" tint="0.39994506668294322"/>
        </patternFill>
      </fill>
    </dxf>
    <dxf>
      <fill>
        <patternFill patternType="gray0625">
          <fgColor theme="0"/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D735E31A-32BB-457D-A0BC-52C633FA40B5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6A300"/>
      <color rgb="FFE6E6E6"/>
      <color rgb="FF8E0000"/>
      <color rgb="FFC75F09"/>
      <color rgb="FF99CC00"/>
      <color rgb="FF336600"/>
      <color rgb="FF808000"/>
      <color rgb="FFFFFF66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IREPS\DIREPS-SAT\SIC\PS%20RRN\2_Formulaire_demande_aide\VERSION_V1.0_DIFFUSEE_151009\FOR_PSRRN_DEMANDE_ANNEXE_VF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r-td-02.crpc.fr\Transverses_alpc\Transverse_FEADER\02_RDR4\03_MiseEnOeuvre\Suivi_parDispositifs\NATURA_2000\73.04.02-AnimationN2000\paiement\251219_V1.1-PJinst_depRealAnimN2000.xlsm" TargetMode="External"/><Relationship Id="rId1" Type="http://schemas.openxmlformats.org/officeDocument/2006/relationships/externalLinkPath" Target="/Transverse_FEADER/02_RDR4/03_MiseEnOeuvre/Suivi_parDispositifs/NATURA_2000/73.04.02-AnimationN2000/paiement/251219_V1.1-PJinst_depRealAnimN200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1. PARTENARIAT"/>
      <sheetName val="Annexe 2. DEPENSES_PREV."/>
      <sheetName val="Annexe 3. RESSOURCES_PREV."/>
      <sheetName val="Contrôles"/>
      <sheetName val="Annexe 4. PIECES_JUSTIFICATIVES"/>
      <sheetName val="BASE DE DONNEES"/>
      <sheetName val="Annexe_1__PARTENARIAT"/>
      <sheetName val="Annexe_2__DEPENSES_PREV_"/>
      <sheetName val="Annexe_3__RESSOURCES_PREV_"/>
      <sheetName val="Annexe_4__PIECES_JUSTIFICATIVES"/>
      <sheetName val="BASE_DE_DONNEE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ice"/>
      <sheetName val="Données dossier"/>
      <sheetName val="INSTR_PRESTA_SERVICES"/>
      <sheetName val="INSTR_DEPENSES_PERSONNEL"/>
      <sheetName val="INSTR_SYNTHESE"/>
      <sheetName val="Aide calculette tempstravail"/>
      <sheetName val="CONVERSION HEURE DECIMAL"/>
      <sheetName val="Données"/>
      <sheetName val="Action_Sous-action (masquer)"/>
      <sheetName val="Code_sites_N2000 (masquer)"/>
      <sheetName val="Synthèse_par_ poste_non abouti"/>
      <sheetName val="Divers (masquer)"/>
      <sheetName val="Synthèse_presente non abouti"/>
    </sheetNames>
    <sheetDataSet>
      <sheetData sheetId="0"/>
      <sheetData sheetId="1">
        <row r="8">
          <cell r="F8" t="str">
            <v>Renseigner colonne E</v>
          </cell>
        </row>
      </sheetData>
      <sheetData sheetId="2"/>
      <sheetData sheetId="3"/>
      <sheetData sheetId="4"/>
      <sheetData sheetId="5"/>
      <sheetData sheetId="6"/>
      <sheetData sheetId="7">
        <row r="16">
          <cell r="D16">
            <v>45292</v>
          </cell>
        </row>
        <row r="17">
          <cell r="C17">
            <v>4.05</v>
          </cell>
          <cell r="D17">
            <v>4.3499999999999996</v>
          </cell>
        </row>
        <row r="18">
          <cell r="C18">
            <v>28.76</v>
          </cell>
          <cell r="D18">
            <v>28.76</v>
          </cell>
        </row>
        <row r="19">
          <cell r="C19">
            <v>24.21</v>
          </cell>
          <cell r="D19">
            <v>24.21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hème Office">
  <a:themeElements>
    <a:clrScheme name="Personnalisé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francois.leger@mtda.fr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francois.leger@mtda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18F97-2F65-4D3E-9B02-938324C56147}">
  <sheetPr>
    <tabColor rgb="FFC00000"/>
    <pageSetUpPr fitToPage="1"/>
  </sheetPr>
  <dimension ref="A1:Q91"/>
  <sheetViews>
    <sheetView tabSelected="1" topLeftCell="A2" zoomScaleNormal="100" workbookViewId="0">
      <selection activeCell="I14" sqref="I14"/>
    </sheetView>
  </sheetViews>
  <sheetFormatPr baseColWidth="10" defaultColWidth="11.42578125" defaultRowHeight="15" x14ac:dyDescent="0.25"/>
  <cols>
    <col min="1" max="1" width="4.140625" customWidth="1"/>
    <col min="2" max="2" width="36.42578125" customWidth="1"/>
    <col min="4" max="5" width="14.85546875" customWidth="1"/>
    <col min="6" max="6" width="16.140625" customWidth="1"/>
    <col min="7" max="10" width="14.85546875" customWidth="1"/>
    <col min="15" max="15" width="5.85546875" customWidth="1"/>
  </cols>
  <sheetData>
    <row r="1" spans="1:17" ht="30" x14ac:dyDescent="0.25">
      <c r="A1" s="212" t="s">
        <v>1484</v>
      </c>
      <c r="B1" s="213"/>
      <c r="C1" s="214"/>
      <c r="D1" s="214"/>
      <c r="E1" s="1"/>
      <c r="F1" s="1"/>
      <c r="G1" s="1"/>
      <c r="H1" s="1"/>
      <c r="I1" s="1"/>
      <c r="J1" s="1"/>
      <c r="K1" s="1"/>
      <c r="L1" s="437" t="s">
        <v>1404</v>
      </c>
      <c r="M1" s="437"/>
      <c r="N1" s="215" t="s">
        <v>1483</v>
      </c>
      <c r="O1" s="215" t="s">
        <v>1407</v>
      </c>
      <c r="P1" s="216">
        <v>46205</v>
      </c>
      <c r="Q1" s="1"/>
    </row>
    <row r="2" spans="1:17" ht="40.5" customHeight="1" x14ac:dyDescent="0.25">
      <c r="A2" s="3" t="s">
        <v>14</v>
      </c>
      <c r="B2" s="217"/>
      <c r="C2" s="214"/>
      <c r="D2" s="214"/>
      <c r="E2" s="1"/>
      <c r="F2" s="1"/>
      <c r="G2" s="1"/>
      <c r="H2" s="1"/>
      <c r="I2" s="1"/>
      <c r="J2" s="1"/>
      <c r="K2" s="1"/>
      <c r="L2" s="438" t="s">
        <v>1485</v>
      </c>
      <c r="M2" s="438"/>
      <c r="N2" s="216">
        <v>46023</v>
      </c>
      <c r="O2" s="218"/>
      <c r="P2" s="218"/>
      <c r="Q2" s="1"/>
    </row>
    <row r="3" spans="1:17" ht="26.25" customHeight="1" x14ac:dyDescent="0.25">
      <c r="A3" s="219" t="s">
        <v>1486</v>
      </c>
      <c r="B3" s="217"/>
      <c r="C3" s="214"/>
      <c r="D3" s="214"/>
      <c r="E3" s="1"/>
      <c r="F3" s="1"/>
      <c r="G3" s="1"/>
      <c r="H3" s="1"/>
      <c r="I3" s="1"/>
      <c r="J3" s="1"/>
      <c r="K3" s="1"/>
      <c r="L3" s="220"/>
      <c r="M3" s="220"/>
      <c r="N3" s="221"/>
      <c r="O3" s="218"/>
      <c r="P3" s="218"/>
      <c r="Q3" s="1"/>
    </row>
    <row r="4" spans="1:17" ht="28.5" customHeight="1" x14ac:dyDescent="0.3">
      <c r="A4" s="3"/>
      <c r="B4" s="439" t="s">
        <v>1400</v>
      </c>
      <c r="C4" s="440"/>
      <c r="D4" s="441"/>
      <c r="E4" s="442"/>
      <c r="F4" s="442"/>
      <c r="G4" s="442"/>
      <c r="H4" s="442"/>
      <c r="I4" s="442"/>
      <c r="J4" s="443"/>
      <c r="K4" s="1"/>
      <c r="M4" s="1"/>
      <c r="N4" s="1"/>
      <c r="O4" s="1"/>
      <c r="P4" s="1"/>
      <c r="Q4" s="1"/>
    </row>
    <row r="5" spans="1:17" ht="30" customHeight="1" x14ac:dyDescent="0.3">
      <c r="A5" s="222"/>
      <c r="B5" s="439" t="s">
        <v>9</v>
      </c>
      <c r="C5" s="440"/>
      <c r="D5" s="441"/>
      <c r="E5" s="442"/>
      <c r="F5" s="442"/>
      <c r="G5" s="442"/>
      <c r="H5" s="442"/>
      <c r="I5" s="442"/>
      <c r="J5" s="443"/>
      <c r="K5" s="1"/>
      <c r="L5" s="1"/>
      <c r="M5" s="1"/>
      <c r="N5" s="1"/>
      <c r="O5" s="1"/>
      <c r="P5" s="1"/>
      <c r="Q5" s="1"/>
    </row>
    <row r="6" spans="1:17" ht="75" customHeight="1" x14ac:dyDescent="0.25">
      <c r="A6" s="1"/>
      <c r="B6" s="444" t="s">
        <v>1518</v>
      </c>
      <c r="C6" s="444"/>
      <c r="D6" s="444"/>
      <c r="E6" s="444"/>
      <c r="F6" s="444"/>
      <c r="G6" s="444"/>
      <c r="H6" s="444"/>
      <c r="I6" s="444"/>
      <c r="J6" s="444"/>
      <c r="K6" s="444"/>
      <c r="L6" s="1"/>
      <c r="M6" s="1"/>
      <c r="N6" s="1"/>
      <c r="O6" s="1"/>
      <c r="P6" s="1"/>
      <c r="Q6" s="1"/>
    </row>
    <row r="7" spans="1:17" ht="15.75" thickBot="1" x14ac:dyDescent="0.3">
      <c r="A7" s="1"/>
      <c r="B7" s="223"/>
      <c r="C7" s="214"/>
      <c r="D7" s="21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s="116" customFormat="1" ht="18.75" customHeight="1" x14ac:dyDescent="0.25">
      <c r="A8" s="117"/>
      <c r="B8" s="447" t="s">
        <v>1461</v>
      </c>
      <c r="C8" s="448"/>
      <c r="D8" s="448"/>
      <c r="E8" s="448"/>
      <c r="F8" s="449"/>
      <c r="G8" s="119"/>
      <c r="H8" s="119"/>
      <c r="I8" s="114"/>
      <c r="J8" s="114"/>
      <c r="K8" s="114"/>
      <c r="L8" s="211"/>
      <c r="M8" s="211"/>
      <c r="N8" s="162"/>
      <c r="O8" s="210"/>
      <c r="P8" s="161"/>
      <c r="Q8" s="114"/>
    </row>
    <row r="9" spans="1:17" s="116" customFormat="1" ht="38.25" customHeight="1" x14ac:dyDescent="0.25">
      <c r="A9" s="163"/>
      <c r="B9" s="186" t="s">
        <v>1474</v>
      </c>
      <c r="C9" s="450" t="s">
        <v>1411</v>
      </c>
      <c r="D9" s="451"/>
      <c r="E9" s="452"/>
      <c r="F9" s="198" t="s">
        <v>1460</v>
      </c>
      <c r="G9" s="180"/>
      <c r="H9" s="180"/>
      <c r="I9" s="164"/>
      <c r="J9" s="164"/>
      <c r="K9" s="147"/>
      <c r="L9" s="211"/>
      <c r="M9" s="211"/>
      <c r="N9" s="162"/>
      <c r="O9" s="210"/>
      <c r="P9" s="161"/>
      <c r="Q9" s="114"/>
    </row>
    <row r="10" spans="1:17" s="116" customFormat="1" ht="37.5" customHeight="1" x14ac:dyDescent="0.25">
      <c r="A10" s="163"/>
      <c r="B10" s="188" t="s">
        <v>1475</v>
      </c>
      <c r="C10" s="450" t="s">
        <v>1458</v>
      </c>
      <c r="D10" s="451"/>
      <c r="E10" s="452"/>
      <c r="F10" s="187" t="s">
        <v>1478</v>
      </c>
      <c r="G10" s="181"/>
      <c r="H10" s="181"/>
      <c r="I10" s="164"/>
      <c r="J10" s="164"/>
      <c r="K10" s="147"/>
      <c r="L10" s="211"/>
      <c r="M10" s="211"/>
      <c r="N10" s="162"/>
      <c r="O10" s="210"/>
      <c r="P10" s="161"/>
      <c r="Q10" s="114"/>
    </row>
    <row r="11" spans="1:17" s="116" customFormat="1" ht="18.75" customHeight="1" x14ac:dyDescent="0.25">
      <c r="A11" s="163"/>
      <c r="B11" s="186" t="s">
        <v>1476</v>
      </c>
      <c r="C11" s="459" t="s">
        <v>1412</v>
      </c>
      <c r="D11" s="460"/>
      <c r="E11" s="461"/>
      <c r="F11" s="199" t="s">
        <v>1460</v>
      </c>
      <c r="G11" s="181"/>
      <c r="H11" s="181"/>
      <c r="I11" s="164"/>
      <c r="J11" s="164"/>
      <c r="K11" s="148"/>
      <c r="L11" s="211"/>
      <c r="M11" s="211"/>
      <c r="N11" s="162"/>
      <c r="O11" s="210"/>
      <c r="P11" s="161"/>
      <c r="Q11" s="114"/>
    </row>
    <row r="12" spans="1:17" s="116" customFormat="1" ht="18.75" customHeight="1" x14ac:dyDescent="0.25">
      <c r="A12" s="163"/>
      <c r="B12" s="186" t="s">
        <v>1477</v>
      </c>
      <c r="C12" s="459" t="s">
        <v>1414</v>
      </c>
      <c r="D12" s="460"/>
      <c r="E12" s="461"/>
      <c r="F12" s="199" t="s">
        <v>1459</v>
      </c>
      <c r="G12" s="181"/>
      <c r="H12" s="181"/>
      <c r="I12" s="164"/>
      <c r="J12" s="164"/>
      <c r="K12" s="149"/>
      <c r="L12" s="211"/>
      <c r="M12" s="211"/>
      <c r="N12" s="162"/>
      <c r="O12" s="210"/>
      <c r="P12" s="161"/>
      <c r="Q12" s="114"/>
    </row>
    <row r="13" spans="1:17" s="116" customFormat="1" ht="51.75" customHeight="1" x14ac:dyDescent="0.25">
      <c r="A13" s="165"/>
      <c r="B13" s="166" t="s">
        <v>1449</v>
      </c>
      <c r="C13" s="450" t="s">
        <v>1456</v>
      </c>
      <c r="D13" s="451"/>
      <c r="E13" s="452"/>
      <c r="F13" s="187" t="s">
        <v>1478</v>
      </c>
      <c r="G13" s="181"/>
      <c r="H13" s="181"/>
      <c r="I13" s="164"/>
      <c r="J13" s="164"/>
      <c r="K13" s="114"/>
      <c r="L13" s="211"/>
      <c r="M13" s="211"/>
      <c r="N13" s="162"/>
      <c r="O13" s="210"/>
      <c r="P13" s="161"/>
      <c r="Q13" s="114"/>
    </row>
    <row r="14" spans="1:17" s="116" customFormat="1" ht="36" customHeight="1" thickBot="1" x14ac:dyDescent="0.3">
      <c r="A14" s="165"/>
      <c r="B14" s="167" t="s">
        <v>1448</v>
      </c>
      <c r="C14" s="462" t="s">
        <v>1455</v>
      </c>
      <c r="D14" s="463"/>
      <c r="E14" s="464"/>
      <c r="F14" s="200" t="s">
        <v>1478</v>
      </c>
      <c r="G14" s="181"/>
      <c r="H14" s="181"/>
      <c r="I14" s="164"/>
      <c r="J14" s="164"/>
      <c r="K14" s="114"/>
      <c r="L14" s="211"/>
      <c r="M14" s="211"/>
      <c r="N14" s="162"/>
      <c r="O14" s="210"/>
      <c r="P14" s="161"/>
      <c r="Q14" s="114"/>
    </row>
    <row r="15" spans="1:17" s="116" customFormat="1" ht="41.45" customHeight="1" thickBot="1" x14ac:dyDescent="0.3">
      <c r="A15" s="165"/>
      <c r="B15" s="227" t="s">
        <v>1490</v>
      </c>
      <c r="C15" s="462" t="s">
        <v>1491</v>
      </c>
      <c r="D15" s="463"/>
      <c r="E15" s="464"/>
      <c r="F15" s="200" t="s">
        <v>1492</v>
      </c>
      <c r="G15" s="164"/>
      <c r="H15" s="164"/>
      <c r="I15" s="164"/>
      <c r="J15" s="164"/>
      <c r="K15" s="114"/>
      <c r="L15" s="211"/>
      <c r="M15" s="211"/>
      <c r="N15" s="162"/>
      <c r="O15" s="210"/>
      <c r="P15" s="161"/>
      <c r="Q15" s="114"/>
    </row>
    <row r="16" spans="1:17" s="116" customFormat="1" ht="23.25" customHeight="1" x14ac:dyDescent="0.25">
      <c r="A16" s="165"/>
      <c r="B16" s="229"/>
      <c r="C16" s="230"/>
      <c r="D16" s="230"/>
      <c r="E16" s="230"/>
      <c r="F16" s="231"/>
      <c r="G16" s="164"/>
      <c r="H16" s="164"/>
      <c r="I16" s="164"/>
      <c r="J16" s="164"/>
      <c r="K16" s="114"/>
      <c r="L16" s="211"/>
      <c r="M16" s="211"/>
      <c r="N16" s="162"/>
      <c r="O16" s="210"/>
      <c r="P16" s="161"/>
      <c r="Q16" s="114"/>
    </row>
    <row r="17" spans="1:17" ht="64.5" customHeight="1" x14ac:dyDescent="0.25">
      <c r="A17" s="1"/>
      <c r="B17" s="453" t="s">
        <v>1494</v>
      </c>
      <c r="C17" s="454"/>
      <c r="D17" s="454"/>
      <c r="E17" s="454"/>
      <c r="F17" s="454"/>
      <c r="G17" s="454"/>
      <c r="H17" s="454"/>
      <c r="I17" s="454"/>
      <c r="J17" s="454"/>
      <c r="K17" s="454"/>
      <c r="L17" s="454"/>
      <c r="M17" s="454"/>
      <c r="N17" s="455"/>
      <c r="O17" s="228"/>
      <c r="P17" s="228"/>
      <c r="Q17" s="228"/>
    </row>
    <row r="18" spans="1:17" ht="57.75" customHeight="1" x14ac:dyDescent="0.25">
      <c r="A18" s="1"/>
      <c r="B18" s="456" t="s">
        <v>1495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8"/>
      <c r="O18" s="225"/>
      <c r="P18" s="225"/>
      <c r="Q18" s="225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s="1" customFormat="1" ht="45.75" customHeight="1" x14ac:dyDescent="0.25">
      <c r="B20" s="445" t="s">
        <v>1487</v>
      </c>
      <c r="C20" s="445"/>
      <c r="D20" s="445"/>
      <c r="E20" s="445"/>
      <c r="F20" s="445"/>
      <c r="G20" s="445"/>
      <c r="H20" s="445"/>
      <c r="I20" s="445"/>
      <c r="J20" s="445"/>
      <c r="K20" s="445"/>
      <c r="L20" s="445"/>
      <c r="M20" s="445"/>
      <c r="N20" s="445"/>
    </row>
    <row r="21" spans="1:17" ht="38.25" customHeight="1" x14ac:dyDescent="0.25">
      <c r="A21" s="1"/>
      <c r="B21" s="446" t="s">
        <v>1493</v>
      </c>
      <c r="C21" s="446"/>
      <c r="D21" s="446"/>
      <c r="E21" s="446"/>
      <c r="F21" s="446"/>
      <c r="G21" s="446"/>
      <c r="H21" s="446"/>
      <c r="I21" s="446"/>
      <c r="J21" s="446"/>
      <c r="K21" s="446"/>
      <c r="L21" s="446"/>
      <c r="M21" s="446"/>
      <c r="N21" s="446"/>
      <c r="O21" s="1"/>
      <c r="P21" s="1"/>
      <c r="Q21" s="1"/>
    </row>
    <row r="22" spans="1:17" s="1" customFormat="1" ht="18.75" customHeight="1" x14ac:dyDescent="0.25"/>
    <row r="23" spans="1:17" ht="15.75" x14ac:dyDescent="0.25">
      <c r="A23" s="1"/>
      <c r="B23" s="224" t="s">
        <v>1488</v>
      </c>
      <c r="C23" s="1"/>
      <c r="D23" s="232"/>
      <c r="E23" s="226" t="s">
        <v>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.75" x14ac:dyDescent="0.25">
      <c r="A24" s="1"/>
      <c r="B24" s="224"/>
      <c r="C24" s="1"/>
      <c r="D24" s="233"/>
      <c r="E24" s="226" t="s">
        <v>1489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2:17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2:17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2:17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2:17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2:17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2:17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2:17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2:17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2:17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2:17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2:17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</sheetData>
  <sheetProtection algorithmName="SHA-512" hashValue="lu6pTESdg4tfOcFrN9HweumoOVdSOnSguaGe+XW0EKs921JuKA3vXRyabPWvPEd9xREsONMDQOxLflFIVT+A8g==" saltValue="VNNiTR9+KnprRu1L4fMc7w==" spinCount="100000" sheet="1" objects="1" scenarios="1"/>
  <mergeCells count="19">
    <mergeCell ref="B6:K6"/>
    <mergeCell ref="B20:N20"/>
    <mergeCell ref="B21:N21"/>
    <mergeCell ref="B8:F8"/>
    <mergeCell ref="C9:E9"/>
    <mergeCell ref="C10:E10"/>
    <mergeCell ref="B17:N17"/>
    <mergeCell ref="B18:N18"/>
    <mergeCell ref="C11:E11"/>
    <mergeCell ref="C12:E12"/>
    <mergeCell ref="C13:E13"/>
    <mergeCell ref="C15:E15"/>
    <mergeCell ref="C14:E14"/>
    <mergeCell ref="L1:M1"/>
    <mergeCell ref="L2:M2"/>
    <mergeCell ref="B4:C4"/>
    <mergeCell ref="D4:J4"/>
    <mergeCell ref="B5:C5"/>
    <mergeCell ref="D5:J5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192C80F2-8C30-4953-9622-DCF52AF87D52}">
            <xm:f>NOT(ISERROR(SEARCH(#REF!,K11)))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K11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402C-9E37-4D23-840B-1AABF5F6AF58}">
  <sheetPr codeName="Feuil5">
    <tabColor rgb="FF7030A0"/>
  </sheetPr>
  <dimension ref="B1:L24"/>
  <sheetViews>
    <sheetView topLeftCell="B1" zoomScale="85" zoomScaleNormal="85" workbookViewId="0">
      <selection activeCell="B12" sqref="B12"/>
    </sheetView>
  </sheetViews>
  <sheetFormatPr baseColWidth="10" defaultColWidth="11.5703125" defaultRowHeight="15" x14ac:dyDescent="0.25"/>
  <cols>
    <col min="1" max="1" width="1.42578125" style="116" customWidth="1"/>
    <col min="2" max="2" width="20" style="116" customWidth="1"/>
    <col min="3" max="3" width="51.7109375" style="116" customWidth="1"/>
    <col min="4" max="4" width="34.28515625" style="116" customWidth="1"/>
    <col min="5" max="5" width="34" style="116" customWidth="1"/>
    <col min="6" max="6" width="9.85546875" style="116" customWidth="1"/>
    <col min="7" max="7" width="28.5703125" style="116" customWidth="1"/>
    <col min="8" max="16384" width="11.5703125" style="116"/>
  </cols>
  <sheetData>
    <row r="1" spans="2:12" x14ac:dyDescent="0.25"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2" ht="30" x14ac:dyDescent="0.4">
      <c r="B2" s="115" t="s">
        <v>1581</v>
      </c>
      <c r="E2" s="114"/>
      <c r="F2" s="114"/>
      <c r="G2" s="114"/>
      <c r="H2" s="114"/>
      <c r="I2" s="114"/>
      <c r="J2" s="114"/>
      <c r="K2" s="114"/>
      <c r="L2" s="114"/>
    </row>
    <row r="3" spans="2:12" ht="18" x14ac:dyDescent="0.25">
      <c r="B3" s="117" t="s">
        <v>1413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2:12" ht="18" x14ac:dyDescent="0.25">
      <c r="B4" s="117"/>
      <c r="C4" s="114"/>
      <c r="D4" s="114"/>
      <c r="F4" s="114"/>
      <c r="G4" s="114"/>
      <c r="H4" s="114"/>
      <c r="I4" s="114"/>
      <c r="J4" s="114"/>
      <c r="K4" s="114"/>
      <c r="L4" s="114"/>
    </row>
    <row r="5" spans="2:12" ht="24" thickBot="1" x14ac:dyDescent="0.3">
      <c r="B5" s="552" t="s">
        <v>1400</v>
      </c>
      <c r="C5" s="553"/>
      <c r="D5" s="554">
        <f>NOTICE!D4</f>
        <v>0</v>
      </c>
      <c r="E5" s="555"/>
      <c r="F5" s="555"/>
      <c r="G5" s="556"/>
      <c r="H5" s="114"/>
      <c r="I5" s="114"/>
      <c r="J5" s="114"/>
      <c r="K5" s="114"/>
    </row>
    <row r="6" spans="2:12" ht="24" thickBot="1" x14ac:dyDescent="0.3">
      <c r="B6" s="552" t="s">
        <v>9</v>
      </c>
      <c r="C6" s="553"/>
      <c r="D6" s="554">
        <f>NOTICE!D5</f>
        <v>0</v>
      </c>
      <c r="E6" s="555"/>
      <c r="F6" s="555"/>
      <c r="G6" s="556"/>
      <c r="H6" s="114"/>
      <c r="I6" s="114"/>
      <c r="J6" s="114"/>
      <c r="K6" s="114"/>
    </row>
    <row r="7" spans="2:12" ht="24" thickBot="1" x14ac:dyDescent="0.3">
      <c r="B7" s="552" t="s">
        <v>1582</v>
      </c>
      <c r="C7" s="553"/>
      <c r="D7" s="554">
        <f>INSTRUCTION_PRESTA!D7</f>
        <v>0</v>
      </c>
      <c r="E7" s="555"/>
      <c r="F7" s="555"/>
      <c r="G7" s="556"/>
      <c r="H7" s="114"/>
      <c r="I7" s="114"/>
      <c r="J7" s="114"/>
      <c r="K7" s="114"/>
    </row>
    <row r="8" spans="2:12" s="114" customFormat="1" ht="18" x14ac:dyDescent="0.25">
      <c r="B8" s="289"/>
      <c r="D8" s="290"/>
    </row>
    <row r="9" spans="2:12" x14ac:dyDescent="0.25">
      <c r="B9" s="161"/>
      <c r="C9" s="291"/>
      <c r="D9" s="291"/>
      <c r="E9" s="291"/>
      <c r="F9" s="114"/>
      <c r="G9" s="114"/>
      <c r="H9" s="114"/>
      <c r="I9" s="114"/>
      <c r="J9" s="114"/>
      <c r="K9" s="114"/>
      <c r="L9" s="114"/>
    </row>
    <row r="10" spans="2:12" ht="36" customHeight="1" x14ac:dyDescent="0.25">
      <c r="B10" s="550" t="s">
        <v>1583</v>
      </c>
      <c r="C10" s="551"/>
      <c r="D10" s="114"/>
      <c r="E10" s="114"/>
      <c r="F10" s="114"/>
      <c r="G10" s="114"/>
      <c r="H10" s="114"/>
      <c r="I10" s="114"/>
      <c r="J10" s="114"/>
      <c r="K10" s="114"/>
      <c r="L10" s="114"/>
    </row>
    <row r="11" spans="2:12" ht="30" customHeight="1" x14ac:dyDescent="0.25">
      <c r="B11" s="287"/>
      <c r="C11" s="548" t="s">
        <v>1588</v>
      </c>
      <c r="D11" s="548"/>
      <c r="E11" s="548"/>
      <c r="F11" s="114"/>
      <c r="G11" s="114"/>
      <c r="H11" s="114"/>
      <c r="I11" s="114"/>
      <c r="J11" s="114"/>
      <c r="K11" s="114"/>
      <c r="L11" s="114"/>
    </row>
    <row r="12" spans="2:12" ht="49.5" customHeight="1" x14ac:dyDescent="0.25">
      <c r="B12" s="287"/>
      <c r="C12" s="548" t="s">
        <v>1589</v>
      </c>
      <c r="D12" s="548"/>
      <c r="E12" s="548"/>
      <c r="F12" s="114"/>
      <c r="G12" s="114"/>
      <c r="H12" s="114"/>
      <c r="I12" s="114"/>
      <c r="J12" s="114"/>
      <c r="K12" s="114"/>
      <c r="L12" s="114"/>
    </row>
    <row r="13" spans="2:12" ht="42" customHeight="1" thickBot="1" x14ac:dyDescent="0.3">
      <c r="B13" s="292"/>
      <c r="C13" s="114"/>
      <c r="D13" s="114"/>
      <c r="E13" s="114"/>
      <c r="F13" s="114"/>
      <c r="G13" s="114"/>
      <c r="H13" s="114"/>
      <c r="I13" s="114"/>
      <c r="J13" s="114"/>
      <c r="K13" s="114"/>
    </row>
    <row r="14" spans="2:12" ht="54" customHeight="1" x14ac:dyDescent="0.25">
      <c r="B14" s="114"/>
      <c r="C14" s="293" t="s">
        <v>1584</v>
      </c>
      <c r="D14" s="294" t="s">
        <v>1586</v>
      </c>
      <c r="E14" s="557" t="s">
        <v>1585</v>
      </c>
      <c r="F14" s="558"/>
      <c r="G14" s="114"/>
      <c r="H14" s="114"/>
      <c r="I14" s="114"/>
      <c r="J14" s="114"/>
      <c r="K14" s="114"/>
    </row>
    <row r="15" spans="2:12" ht="18.75" x14ac:dyDescent="0.3">
      <c r="B15" s="114"/>
      <c r="C15" s="295" t="s">
        <v>16</v>
      </c>
      <c r="D15" s="296">
        <f>'3-Synthese MDNA'!D13</f>
        <v>0</v>
      </c>
      <c r="E15" s="303">
        <f>IF(INSTRUCTION_PRESTA!P5="X",INSTRUCTION_PRESTA!P6,INSTRUCTION_PRESTA!U6)</f>
        <v>0</v>
      </c>
      <c r="F15" s="435" t="str">
        <f>IF(E15="","",IF(INSTR_SYNTHESE!U6&lt;&gt;0,"TTC","HT"))</f>
        <v>HT</v>
      </c>
      <c r="H15" s="114"/>
      <c r="I15" s="114"/>
      <c r="J15" s="114"/>
      <c r="K15" s="114"/>
    </row>
    <row r="16" spans="2:12" ht="18.75" x14ac:dyDescent="0.3">
      <c r="B16" s="114"/>
      <c r="C16" s="295" t="s">
        <v>0</v>
      </c>
      <c r="D16" s="296">
        <f>'3-Synthese MDNA'!D14</f>
        <v>0</v>
      </c>
      <c r="E16" s="303">
        <f>INSTR_DEPENSES_PERSONNEL!K6</f>
        <v>0</v>
      </c>
      <c r="F16" s="297"/>
      <c r="G16" s="114"/>
      <c r="H16" s="114"/>
      <c r="I16" s="114"/>
      <c r="J16" s="114"/>
      <c r="K16" s="114"/>
    </row>
    <row r="17" spans="2:12" ht="18.75" x14ac:dyDescent="0.3">
      <c r="B17" s="114"/>
      <c r="C17" s="295" t="s">
        <v>1399</v>
      </c>
      <c r="D17" s="296">
        <f>'3-Synthese MDNA'!D15</f>
        <v>0</v>
      </c>
      <c r="E17" s="303">
        <f>IF(B11="Oui",E16*15%,0)</f>
        <v>0</v>
      </c>
      <c r="F17" s="297"/>
      <c r="G17" s="114"/>
      <c r="H17" s="114"/>
      <c r="I17" s="114"/>
      <c r="J17" s="114"/>
      <c r="K17" s="114"/>
    </row>
    <row r="18" spans="2:12" ht="18.75" x14ac:dyDescent="0.3">
      <c r="B18" s="114"/>
      <c r="C18" s="295" t="s">
        <v>15</v>
      </c>
      <c r="D18" s="296">
        <f>'3-Synthese MDNA'!D16</f>
        <v>0</v>
      </c>
      <c r="E18" s="303">
        <f>IF(B12="Oui",E16*5.5%,0)</f>
        <v>0</v>
      </c>
      <c r="F18" s="297"/>
      <c r="H18" s="114"/>
      <c r="I18" s="114"/>
      <c r="J18" s="114"/>
      <c r="K18" s="114"/>
    </row>
    <row r="19" spans="2:12" ht="19.5" thickBot="1" x14ac:dyDescent="0.35">
      <c r="B19" s="114"/>
      <c r="C19" s="298" t="s">
        <v>13</v>
      </c>
      <c r="D19" s="288">
        <f>SUM(D15:D18)</f>
        <v>0</v>
      </c>
      <c r="E19" s="304">
        <f>SUM(E15:E18)</f>
        <v>0</v>
      </c>
      <c r="F19" s="288"/>
      <c r="H19" s="114"/>
      <c r="I19" s="114"/>
      <c r="J19" s="114"/>
      <c r="K19" s="114"/>
      <c r="L19" s="114"/>
    </row>
    <row r="20" spans="2:12" x14ac:dyDescent="0.25">
      <c r="B20" s="114"/>
      <c r="C20" s="114"/>
      <c r="D20" s="114"/>
      <c r="E20" s="302"/>
      <c r="H20" s="114"/>
      <c r="I20" s="114"/>
      <c r="J20" s="114"/>
      <c r="K20" s="114"/>
      <c r="L20" s="114"/>
    </row>
    <row r="21" spans="2:12" ht="19.5" customHeight="1" x14ac:dyDescent="0.25">
      <c r="B21" s="114"/>
      <c r="C21" s="549" t="s">
        <v>1587</v>
      </c>
      <c r="D21" s="549"/>
      <c r="E21" s="549"/>
      <c r="F21" s="114"/>
      <c r="G21" s="114"/>
      <c r="H21" s="114"/>
      <c r="I21" s="114"/>
      <c r="J21" s="114"/>
      <c r="K21" s="114"/>
      <c r="L21" s="114"/>
    </row>
    <row r="22" spans="2:12" x14ac:dyDescent="0.25">
      <c r="B22" s="114"/>
      <c r="C22" s="549"/>
      <c r="D22" s="549"/>
      <c r="E22" s="549"/>
      <c r="F22" s="114"/>
      <c r="G22" s="114"/>
      <c r="H22" s="114"/>
      <c r="I22" s="114"/>
      <c r="J22" s="114"/>
      <c r="K22" s="114"/>
      <c r="L22" s="114"/>
    </row>
    <row r="23" spans="2:12" x14ac:dyDescent="0.25"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</row>
    <row r="24" spans="2:12" x14ac:dyDescent="0.25">
      <c r="B24" s="114"/>
      <c r="C24" s="114"/>
      <c r="D24" s="114"/>
      <c r="E24" s="114"/>
      <c r="F24" s="114"/>
      <c r="G24" s="114"/>
    </row>
  </sheetData>
  <sheetProtection algorithmName="SHA-512" hashValue="6VWnQ7WoiHiO4/9xA2i43IGW762DJUSdHofL2vAgQSPhYm1VFB2hsNobSZInfucd2xlfQOuyxkZqvj96PU1GOA==" saltValue="zEroJycZrM5+DvU/K/44GQ==" spinCount="100000" sheet="1" objects="1" scenarios="1"/>
  <mergeCells count="11">
    <mergeCell ref="C11:E11"/>
    <mergeCell ref="C12:E12"/>
    <mergeCell ref="C21:E22"/>
    <mergeCell ref="B10:C10"/>
    <mergeCell ref="B5:C5"/>
    <mergeCell ref="D5:G5"/>
    <mergeCell ref="B6:C6"/>
    <mergeCell ref="D6:G6"/>
    <mergeCell ref="B7:C7"/>
    <mergeCell ref="D7:G7"/>
    <mergeCell ref="E14:F14"/>
  </mergeCells>
  <dataValidations count="2">
    <dataValidation type="list" allowBlank="1" showInputMessage="1" showErrorMessage="1" sqref="B9" xr:uid="{8DE288B3-8842-46FC-9685-CEA83B3B1E78}">
      <formula1>"X"</formula1>
    </dataValidation>
    <dataValidation type="list" allowBlank="1" showInputMessage="1" showErrorMessage="1" sqref="B11:B12" xr:uid="{4366780F-884B-4A38-AFA8-3C2D8B63E7C5}">
      <formula1>"oui,non"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rgb="FFFF0000"/>
  </sheetPr>
  <dimension ref="A1:E26"/>
  <sheetViews>
    <sheetView zoomScale="80" zoomScaleNormal="80" workbookViewId="0">
      <selection activeCell="B39" sqref="B39"/>
    </sheetView>
  </sheetViews>
  <sheetFormatPr baseColWidth="10" defaultRowHeight="15" x14ac:dyDescent="0.25"/>
  <cols>
    <col min="1" max="1" width="133.28515625" customWidth="1"/>
    <col min="2" max="2" width="34.85546875" customWidth="1"/>
    <col min="4" max="4" width="17.5703125" bestFit="1" customWidth="1"/>
    <col min="8" max="8" width="11.42578125" customWidth="1"/>
  </cols>
  <sheetData>
    <row r="1" spans="1:4" x14ac:dyDescent="0.25">
      <c r="A1" t="s">
        <v>20</v>
      </c>
    </row>
    <row r="2" spans="1:4" x14ac:dyDescent="0.25">
      <c r="A2" t="s">
        <v>21</v>
      </c>
      <c r="D2" t="s">
        <v>1392</v>
      </c>
    </row>
    <row r="3" spans="1:4" ht="38.25" x14ac:dyDescent="0.25">
      <c r="A3" t="s">
        <v>18</v>
      </c>
      <c r="D3" s="69" t="s">
        <v>1393</v>
      </c>
    </row>
    <row r="4" spans="1:4" x14ac:dyDescent="0.25">
      <c r="A4" t="s">
        <v>17</v>
      </c>
      <c r="D4" s="69" t="s">
        <v>1394</v>
      </c>
    </row>
    <row r="5" spans="1:4" ht="25.5" x14ac:dyDescent="0.25">
      <c r="A5" t="s">
        <v>19</v>
      </c>
      <c r="D5" s="69" t="s">
        <v>1395</v>
      </c>
    </row>
    <row r="6" spans="1:4" x14ac:dyDescent="0.25">
      <c r="A6" t="s">
        <v>1391</v>
      </c>
      <c r="D6" s="69" t="s">
        <v>1396</v>
      </c>
    </row>
    <row r="7" spans="1:4" x14ac:dyDescent="0.25">
      <c r="D7" s="69" t="s">
        <v>1397</v>
      </c>
    </row>
    <row r="8" spans="1:4" x14ac:dyDescent="0.25">
      <c r="A8" s="4" t="s">
        <v>0</v>
      </c>
    </row>
    <row r="9" spans="1:4" x14ac:dyDescent="0.25">
      <c r="A9" s="4" t="s">
        <v>1399</v>
      </c>
    </row>
    <row r="10" spans="1:4" x14ac:dyDescent="0.25">
      <c r="A10" s="4" t="s">
        <v>15</v>
      </c>
    </row>
    <row r="11" spans="1:4" x14ac:dyDescent="0.25">
      <c r="A11" s="4" t="s">
        <v>16</v>
      </c>
    </row>
    <row r="12" spans="1:4" x14ac:dyDescent="0.25">
      <c r="A12" s="70" t="s">
        <v>1398</v>
      </c>
    </row>
    <row r="13" spans="1:4" x14ac:dyDescent="0.25">
      <c r="A13" s="2"/>
    </row>
    <row r="14" spans="1:4" x14ac:dyDescent="0.25">
      <c r="A14" s="118" t="s">
        <v>1408</v>
      </c>
    </row>
    <row r="15" spans="1:4" x14ac:dyDescent="0.25">
      <c r="A15" s="2" t="s">
        <v>1409</v>
      </c>
    </row>
    <row r="16" spans="1:4" x14ac:dyDescent="0.25">
      <c r="A16" s="2" t="s">
        <v>1410</v>
      </c>
    </row>
    <row r="18" spans="1:5" x14ac:dyDescent="0.25">
      <c r="A18" s="2"/>
    </row>
    <row r="19" spans="1:5" x14ac:dyDescent="0.25">
      <c r="A19" s="1"/>
    </row>
    <row r="21" spans="1:5" ht="15.75" thickBot="1" x14ac:dyDescent="0.3">
      <c r="A21" s="2" t="s">
        <v>7</v>
      </c>
      <c r="B21" s="559" t="s">
        <v>1427</v>
      </c>
      <c r="C21" s="560"/>
      <c r="D21" s="560"/>
      <c r="E21" s="560"/>
    </row>
    <row r="22" spans="1:5" ht="15.75" thickBot="1" x14ac:dyDescent="0.3">
      <c r="A22" s="2"/>
      <c r="B22" s="207" t="s">
        <v>1428</v>
      </c>
      <c r="C22" s="208">
        <v>44927</v>
      </c>
      <c r="D22" s="208">
        <v>45292</v>
      </c>
      <c r="E22" s="245">
        <v>46023</v>
      </c>
    </row>
    <row r="23" spans="1:5" ht="15.75" thickBot="1" x14ac:dyDescent="0.3">
      <c r="A23" s="2" t="s">
        <v>4</v>
      </c>
      <c r="B23" s="206" t="s">
        <v>1401</v>
      </c>
      <c r="C23" s="125">
        <v>4.05</v>
      </c>
      <c r="D23" s="136">
        <v>4.3499999999999996</v>
      </c>
      <c r="E23" s="246">
        <v>4.5</v>
      </c>
    </row>
    <row r="24" spans="1:5" ht="15.75" thickBot="1" x14ac:dyDescent="0.3">
      <c r="A24" s="2" t="s">
        <v>8</v>
      </c>
      <c r="B24" s="135" t="s">
        <v>1444</v>
      </c>
      <c r="C24" s="71">
        <v>28.76</v>
      </c>
      <c r="D24" s="136">
        <v>28.76</v>
      </c>
      <c r="E24" s="247">
        <v>32.22</v>
      </c>
    </row>
    <row r="25" spans="1:5" ht="15.75" thickBot="1" x14ac:dyDescent="0.3">
      <c r="B25" s="137" t="s">
        <v>1445</v>
      </c>
      <c r="C25" s="138">
        <v>24.21</v>
      </c>
      <c r="D25" s="139">
        <v>24.21</v>
      </c>
      <c r="E25" s="248">
        <v>27.12</v>
      </c>
    </row>
    <row r="26" spans="1:5" x14ac:dyDescent="0.25">
      <c r="B26" s="133"/>
      <c r="C26" s="134"/>
    </row>
  </sheetData>
  <sheetProtection algorithmName="SHA-512" hashValue="VBXKy+XS+FrnyqldBi2yEf4QGOzUj3aH8Po6Ov/aAoBMyLpZCnNiO2tR8IFt9otsUaSyncjfQgzNkVKwdrk/2A==" saltValue="DhI6Lwl7CbAhsdCBAEG0jg==" spinCount="100000" sheet="1" objects="1" scenarios="1"/>
  <mergeCells count="1">
    <mergeCell ref="B21:E21"/>
  </mergeCells>
  <conditionalFormatting sqref="D3:D7 A11">
    <cfRule type="cellIs" dxfId="0" priority="1" operator="equal">
      <formula>0</formula>
    </cfRule>
  </conditionalFormatting>
  <dataValidations count="1">
    <dataValidation type="textLength" operator="lessThanOrEqual" allowBlank="1" showInputMessage="1" showErrorMessage="1" errorTitle="Nombre de caractères" error="Nombre de caractères limité à 48" sqref="D3:D7" xr:uid="{C3613AB6-1797-48E4-8339-98A6B3AD8563}">
      <formula1>48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0394E-FD23-4153-89D7-2916BD1F38BE}">
  <sheetPr codeName="Feuil14"/>
  <dimension ref="B1:K18"/>
  <sheetViews>
    <sheetView workbookViewId="0">
      <selection activeCell="I14" sqref="I14"/>
    </sheetView>
  </sheetViews>
  <sheetFormatPr baseColWidth="10" defaultRowHeight="15" x14ac:dyDescent="0.25"/>
  <cols>
    <col min="2" max="2" width="44.42578125" customWidth="1"/>
    <col min="9" max="9" width="49.42578125" customWidth="1"/>
  </cols>
  <sheetData>
    <row r="1" spans="2:11" x14ac:dyDescent="0.25">
      <c r="B1" s="130"/>
      <c r="G1" s="130" t="s">
        <v>1415</v>
      </c>
      <c r="I1" s="130"/>
      <c r="K1" s="130"/>
    </row>
    <row r="2" spans="2:11" x14ac:dyDescent="0.25">
      <c r="B2" s="127"/>
      <c r="C2" s="1"/>
      <c r="G2" t="s">
        <v>63</v>
      </c>
    </row>
    <row r="3" spans="2:11" x14ac:dyDescent="0.25">
      <c r="B3" s="127"/>
      <c r="C3" s="1"/>
      <c r="G3" t="s">
        <v>59</v>
      </c>
    </row>
    <row r="4" spans="2:11" x14ac:dyDescent="0.25">
      <c r="B4" s="127"/>
      <c r="C4" s="1"/>
    </row>
    <row r="5" spans="2:11" x14ac:dyDescent="0.25">
      <c r="C5" s="1"/>
      <c r="G5" t="s">
        <v>63</v>
      </c>
    </row>
    <row r="6" spans="2:11" x14ac:dyDescent="0.25">
      <c r="G6" t="s">
        <v>1421</v>
      </c>
    </row>
    <row r="7" spans="2:11" x14ac:dyDescent="0.25">
      <c r="G7" t="s">
        <v>59</v>
      </c>
      <c r="I7" s="130" t="s">
        <v>1416</v>
      </c>
      <c r="K7" t="s">
        <v>1422</v>
      </c>
    </row>
    <row r="8" spans="2:11" x14ac:dyDescent="0.25">
      <c r="I8" t="s">
        <v>1417</v>
      </c>
      <c r="K8" t="s">
        <v>1423</v>
      </c>
    </row>
    <row r="9" spans="2:11" x14ac:dyDescent="0.25">
      <c r="I9" t="s">
        <v>1418</v>
      </c>
    </row>
    <row r="10" spans="2:11" x14ac:dyDescent="0.25">
      <c r="I10" t="s">
        <v>1419</v>
      </c>
    </row>
    <row r="12" spans="2:11" x14ac:dyDescent="0.25">
      <c r="B12" s="130" t="s">
        <v>1466</v>
      </c>
      <c r="I12" s="436"/>
      <c r="J12" s="436"/>
      <c r="K12" s="436" t="s">
        <v>1610</v>
      </c>
    </row>
    <row r="13" spans="2:11" x14ac:dyDescent="0.25">
      <c r="I13" s="436" t="s">
        <v>1611</v>
      </c>
      <c r="J13" s="436"/>
      <c r="K13" s="436" t="s">
        <v>1612</v>
      </c>
    </row>
    <row r="14" spans="2:11" x14ac:dyDescent="0.25">
      <c r="B14" t="s">
        <v>1470</v>
      </c>
      <c r="I14" s="436" t="s">
        <v>1614</v>
      </c>
      <c r="J14" s="436"/>
      <c r="K14" s="436" t="s">
        <v>1613</v>
      </c>
    </row>
    <row r="15" spans="2:11" x14ac:dyDescent="0.25">
      <c r="B15" t="s">
        <v>1467</v>
      </c>
    </row>
    <row r="16" spans="2:11" x14ac:dyDescent="0.25">
      <c r="B16" t="s">
        <v>1468</v>
      </c>
    </row>
    <row r="17" spans="2:2" x14ac:dyDescent="0.25">
      <c r="B17" t="s">
        <v>1469</v>
      </c>
    </row>
    <row r="18" spans="2:2" x14ac:dyDescent="0.25">
      <c r="B18" t="s">
        <v>1472</v>
      </c>
    </row>
  </sheetData>
  <sheetProtection algorithmName="SHA-512" hashValue="YZHimmFs1+HwEvGXphGsHh2JAJrG4gLUgI4r+ZvWTtZexwj6kvMtL+0Dx9AyOm/To5C/vLLmn9mhubhcwEjw9A==" saltValue="TtdCUK4VTKTfKyuJanjHYg==" spinCount="100000" sheet="1" objects="1" scenario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AH263"/>
  <sheetViews>
    <sheetView zoomScaleNormal="100" workbookViewId="0">
      <pane xSplit="2" ySplit="1" topLeftCell="C7" activePane="bottomRight" state="frozen"/>
      <selection activeCell="B2" sqref="B2:B802"/>
      <selection pane="topRight" activeCell="B2" sqref="B2:B802"/>
      <selection pane="bottomLeft" activeCell="B2" sqref="B2:B802"/>
      <selection pane="bottomRight" activeCell="B2" sqref="B2:B802"/>
    </sheetView>
  </sheetViews>
  <sheetFormatPr baseColWidth="10" defaultColWidth="11.42578125" defaultRowHeight="15" x14ac:dyDescent="0.25"/>
  <cols>
    <col min="1" max="1" width="11.42578125" style="15"/>
    <col min="2" max="2" width="25.28515625" style="15" bestFit="1" customWidth="1"/>
    <col min="3" max="8" width="11.42578125" style="15"/>
    <col min="9" max="10" width="11.42578125" style="61"/>
    <col min="11" max="16" width="11.42578125" style="15"/>
    <col min="17" max="18" width="11.42578125" style="61"/>
    <col min="19" max="27" width="11.42578125" style="15"/>
    <col min="28" max="28" width="11.42578125" style="61"/>
    <col min="29" max="29" width="11.42578125" style="62"/>
    <col min="30" max="31" width="11.42578125" style="61"/>
    <col min="32" max="16384" width="11.42578125" style="15"/>
  </cols>
  <sheetData>
    <row r="1" spans="1:34" s="8" customFormat="1" ht="85.5" customHeight="1" x14ac:dyDescent="0.25">
      <c r="A1" s="5" t="s">
        <v>22</v>
      </c>
      <c r="B1" s="5" t="s">
        <v>23</v>
      </c>
      <c r="C1" s="5" t="s">
        <v>24</v>
      </c>
      <c r="D1" s="5" t="s">
        <v>25</v>
      </c>
      <c r="E1" s="5" t="s">
        <v>26</v>
      </c>
      <c r="F1" s="5" t="s">
        <v>27</v>
      </c>
      <c r="G1" s="5" t="s">
        <v>28</v>
      </c>
      <c r="H1" s="5" t="s">
        <v>29</v>
      </c>
      <c r="I1" s="6" t="s">
        <v>30</v>
      </c>
      <c r="J1" s="6" t="s">
        <v>31</v>
      </c>
      <c r="K1" s="5" t="s">
        <v>32</v>
      </c>
      <c r="L1" s="5" t="s">
        <v>33</v>
      </c>
      <c r="M1" s="5" t="s">
        <v>34</v>
      </c>
      <c r="N1" s="5" t="s">
        <v>35</v>
      </c>
      <c r="O1" s="5" t="s">
        <v>36</v>
      </c>
      <c r="P1" s="5" t="s">
        <v>37</v>
      </c>
      <c r="Q1" s="6" t="s">
        <v>38</v>
      </c>
      <c r="R1" s="6" t="s">
        <v>39</v>
      </c>
      <c r="S1" s="5" t="s">
        <v>40</v>
      </c>
      <c r="T1" s="5" t="s">
        <v>41</v>
      </c>
      <c r="U1" s="5" t="s">
        <v>42</v>
      </c>
      <c r="V1" s="5" t="s">
        <v>43</v>
      </c>
      <c r="W1" s="5" t="s">
        <v>23</v>
      </c>
      <c r="X1" s="5" t="s">
        <v>44</v>
      </c>
      <c r="Y1" s="5" t="s">
        <v>45</v>
      </c>
      <c r="Z1" s="5" t="s">
        <v>46</v>
      </c>
      <c r="AA1" s="5" t="s">
        <v>47</v>
      </c>
      <c r="AB1" s="6" t="s">
        <v>48</v>
      </c>
      <c r="AC1" s="7" t="s">
        <v>49</v>
      </c>
      <c r="AD1" s="6" t="s">
        <v>50</v>
      </c>
      <c r="AE1" s="6" t="s">
        <v>51</v>
      </c>
      <c r="AF1" s="5" t="s">
        <v>52</v>
      </c>
      <c r="AG1" s="5" t="s">
        <v>53</v>
      </c>
      <c r="AH1" s="5" t="s">
        <v>54</v>
      </c>
    </row>
    <row r="2" spans="1:34" s="8" customFormat="1" ht="85.5" customHeight="1" x14ac:dyDescent="0.25">
      <c r="A2" s="5" t="s">
        <v>1403</v>
      </c>
      <c r="B2" s="5" t="s">
        <v>1403</v>
      </c>
      <c r="C2" s="5"/>
      <c r="D2" s="5"/>
      <c r="E2" s="5"/>
      <c r="F2" s="5"/>
      <c r="G2" s="5"/>
      <c r="H2" s="5"/>
      <c r="I2" s="6"/>
      <c r="J2" s="6"/>
      <c r="K2" s="5"/>
      <c r="L2" s="5"/>
      <c r="M2" s="5"/>
      <c r="N2" s="5"/>
      <c r="O2" s="5"/>
      <c r="P2" s="5"/>
      <c r="Q2" s="6"/>
      <c r="R2" s="6"/>
      <c r="S2" s="5"/>
      <c r="T2" s="5"/>
      <c r="U2" s="5"/>
      <c r="V2" s="5"/>
      <c r="W2" s="5"/>
      <c r="X2" s="5"/>
      <c r="Y2" s="5"/>
      <c r="Z2" s="5"/>
      <c r="AA2" s="5"/>
      <c r="AB2" s="6"/>
      <c r="AC2" s="7"/>
      <c r="AD2" s="6"/>
      <c r="AE2" s="6"/>
      <c r="AF2" s="5"/>
      <c r="AG2" s="5"/>
      <c r="AH2" s="5"/>
    </row>
    <row r="3" spans="1:34" ht="70.150000000000006" customHeight="1" x14ac:dyDescent="0.25">
      <c r="A3" s="9" t="s">
        <v>55</v>
      </c>
      <c r="B3" s="10" t="s">
        <v>56</v>
      </c>
      <c r="C3" s="10">
        <v>16</v>
      </c>
      <c r="D3" s="10">
        <v>16</v>
      </c>
      <c r="E3" s="10" t="s">
        <v>57</v>
      </c>
      <c r="F3" s="10" t="s">
        <v>58</v>
      </c>
      <c r="G3" s="10">
        <v>507.29</v>
      </c>
      <c r="H3" s="10" t="s">
        <v>59</v>
      </c>
      <c r="I3" s="11">
        <v>38938</v>
      </c>
      <c r="J3" s="11">
        <v>38938</v>
      </c>
      <c r="K3" s="10" t="s">
        <v>59</v>
      </c>
      <c r="L3" s="10"/>
      <c r="M3" s="10"/>
      <c r="N3" s="10" t="s">
        <v>60</v>
      </c>
      <c r="O3" s="10"/>
      <c r="P3" s="10" t="s">
        <v>59</v>
      </c>
      <c r="Q3" s="11">
        <v>42684</v>
      </c>
      <c r="R3" s="11">
        <v>36857</v>
      </c>
      <c r="S3" s="10" t="s">
        <v>61</v>
      </c>
      <c r="T3" s="10" t="s">
        <v>62</v>
      </c>
      <c r="U3" s="10" t="s">
        <v>63</v>
      </c>
      <c r="V3" s="10" t="s">
        <v>64</v>
      </c>
      <c r="W3" s="10" t="s">
        <v>65</v>
      </c>
      <c r="X3" s="10" t="s">
        <v>66</v>
      </c>
      <c r="Y3" s="10" t="s">
        <v>67</v>
      </c>
      <c r="Z3" s="10" t="s">
        <v>68</v>
      </c>
      <c r="AA3" s="10"/>
      <c r="AB3" s="11">
        <v>43624</v>
      </c>
      <c r="AC3" s="12"/>
      <c r="AD3" s="11">
        <v>43931</v>
      </c>
      <c r="AE3" s="13">
        <v>45026</v>
      </c>
      <c r="AF3" s="14" t="s">
        <v>69</v>
      </c>
      <c r="AG3" s="10" t="s">
        <v>70</v>
      </c>
      <c r="AH3" s="10" t="s">
        <v>71</v>
      </c>
    </row>
    <row r="4" spans="1:34" ht="70.150000000000006" customHeight="1" x14ac:dyDescent="0.25">
      <c r="A4" s="9" t="s">
        <v>72</v>
      </c>
      <c r="B4" s="10" t="s">
        <v>73</v>
      </c>
      <c r="C4" s="10">
        <v>16</v>
      </c>
      <c r="D4" s="10">
        <v>16</v>
      </c>
      <c r="E4" s="10" t="s">
        <v>57</v>
      </c>
      <c r="F4" s="10" t="s">
        <v>58</v>
      </c>
      <c r="G4" s="10">
        <v>221.97</v>
      </c>
      <c r="H4" s="10" t="s">
        <v>59</v>
      </c>
      <c r="I4" s="11">
        <v>38938</v>
      </c>
      <c r="J4" s="11">
        <v>38938</v>
      </c>
      <c r="K4" s="10" t="s">
        <v>59</v>
      </c>
      <c r="L4" s="10"/>
      <c r="M4" s="10"/>
      <c r="N4" s="10" t="s">
        <v>60</v>
      </c>
      <c r="O4" s="10"/>
      <c r="P4" s="10" t="s">
        <v>59</v>
      </c>
      <c r="Q4" s="11">
        <v>40015</v>
      </c>
      <c r="R4" s="11">
        <v>39989</v>
      </c>
      <c r="S4" s="10" t="s">
        <v>74</v>
      </c>
      <c r="T4" s="10" t="s">
        <v>75</v>
      </c>
      <c r="U4" s="10" t="s">
        <v>63</v>
      </c>
      <c r="V4" s="10" t="s">
        <v>76</v>
      </c>
      <c r="W4" s="10" t="s">
        <v>77</v>
      </c>
      <c r="X4" s="10" t="s">
        <v>78</v>
      </c>
      <c r="Y4" s="10" t="s">
        <v>79</v>
      </c>
      <c r="Z4" s="10" t="s">
        <v>80</v>
      </c>
      <c r="AA4" s="10"/>
      <c r="AB4" s="11">
        <v>44596</v>
      </c>
      <c r="AC4" s="12"/>
      <c r="AD4" s="11">
        <v>43647</v>
      </c>
      <c r="AE4" s="11">
        <v>44819</v>
      </c>
      <c r="AF4" s="10" t="s">
        <v>81</v>
      </c>
      <c r="AG4" s="10" t="s">
        <v>70</v>
      </c>
      <c r="AH4" s="10" t="s">
        <v>82</v>
      </c>
    </row>
    <row r="5" spans="1:34" ht="70.150000000000006" customHeight="1" x14ac:dyDescent="0.25">
      <c r="A5" s="9" t="s">
        <v>83</v>
      </c>
      <c r="B5" s="10" t="s">
        <v>84</v>
      </c>
      <c r="C5" s="10">
        <v>16</v>
      </c>
      <c r="D5" s="10">
        <v>16</v>
      </c>
      <c r="E5" s="10" t="s">
        <v>57</v>
      </c>
      <c r="F5" s="10" t="s">
        <v>58</v>
      </c>
      <c r="G5" s="10">
        <v>4587.9399999999996</v>
      </c>
      <c r="H5" s="10" t="s">
        <v>59</v>
      </c>
      <c r="I5" s="11">
        <v>39185</v>
      </c>
      <c r="J5" s="11">
        <v>39185</v>
      </c>
      <c r="K5" s="10" t="s">
        <v>59</v>
      </c>
      <c r="L5" s="10"/>
      <c r="M5" s="10"/>
      <c r="N5" s="10" t="s">
        <v>60</v>
      </c>
      <c r="O5" s="10"/>
      <c r="P5" s="10" t="s">
        <v>59</v>
      </c>
      <c r="Q5" s="11">
        <v>40997</v>
      </c>
      <c r="R5" s="11">
        <v>40266</v>
      </c>
      <c r="S5" s="10" t="s">
        <v>74</v>
      </c>
      <c r="T5" s="10" t="s">
        <v>75</v>
      </c>
      <c r="U5" s="10" t="s">
        <v>63</v>
      </c>
      <c r="V5" s="10" t="s">
        <v>85</v>
      </c>
      <c r="W5" s="10" t="s">
        <v>86</v>
      </c>
      <c r="X5" s="10" t="s">
        <v>87</v>
      </c>
      <c r="Y5" s="10" t="s">
        <v>88</v>
      </c>
      <c r="Z5" s="10" t="s">
        <v>89</v>
      </c>
      <c r="AA5" s="10"/>
      <c r="AB5" s="11">
        <v>44596</v>
      </c>
      <c r="AC5" s="12"/>
      <c r="AD5" s="11">
        <v>43648</v>
      </c>
      <c r="AE5" s="11">
        <v>44773</v>
      </c>
      <c r="AF5" s="10" t="s">
        <v>81</v>
      </c>
      <c r="AG5" s="10" t="s">
        <v>70</v>
      </c>
      <c r="AH5" s="10" t="s">
        <v>71</v>
      </c>
    </row>
    <row r="6" spans="1:34" ht="70.150000000000006" customHeight="1" x14ac:dyDescent="0.25">
      <c r="A6" s="9" t="s">
        <v>90</v>
      </c>
      <c r="B6" s="10" t="s">
        <v>91</v>
      </c>
      <c r="C6" s="10">
        <v>16</v>
      </c>
      <c r="D6" s="10">
        <v>16</v>
      </c>
      <c r="E6" s="10" t="s">
        <v>57</v>
      </c>
      <c r="F6" s="10" t="s">
        <v>58</v>
      </c>
      <c r="G6" s="10">
        <v>1</v>
      </c>
      <c r="H6" s="10" t="s">
        <v>59</v>
      </c>
      <c r="I6" s="11">
        <v>38938</v>
      </c>
      <c r="J6" s="11">
        <v>38938</v>
      </c>
      <c r="K6" s="10" t="s">
        <v>59</v>
      </c>
      <c r="L6" s="10"/>
      <c r="M6" s="10"/>
      <c r="N6" s="10" t="s">
        <v>60</v>
      </c>
      <c r="O6" s="10"/>
      <c r="P6" s="10" t="s">
        <v>59</v>
      </c>
      <c r="Q6" s="11">
        <v>40455</v>
      </c>
      <c r="R6" s="11">
        <v>36692</v>
      </c>
      <c r="S6" s="10" t="s">
        <v>74</v>
      </c>
      <c r="T6" s="10" t="s">
        <v>75</v>
      </c>
      <c r="U6" s="10" t="s">
        <v>63</v>
      </c>
      <c r="V6" s="10" t="s">
        <v>92</v>
      </c>
      <c r="W6" s="10" t="s">
        <v>93</v>
      </c>
      <c r="X6" s="10" t="s">
        <v>94</v>
      </c>
      <c r="Y6" s="10" t="s">
        <v>95</v>
      </c>
      <c r="Z6" s="10" t="s">
        <v>96</v>
      </c>
      <c r="AA6" s="10"/>
      <c r="AB6" s="11">
        <v>43616</v>
      </c>
      <c r="AC6" s="12"/>
      <c r="AD6" s="11">
        <v>43983</v>
      </c>
      <c r="AE6" s="11">
        <v>44723</v>
      </c>
      <c r="AF6" s="10"/>
      <c r="AG6" s="10" t="s">
        <v>70</v>
      </c>
      <c r="AH6" s="10" t="s">
        <v>82</v>
      </c>
    </row>
    <row r="7" spans="1:34" ht="70.150000000000006" customHeight="1" x14ac:dyDescent="0.25">
      <c r="A7" s="9" t="s">
        <v>97</v>
      </c>
      <c r="B7" s="10" t="s">
        <v>98</v>
      </c>
      <c r="C7" s="10">
        <v>16</v>
      </c>
      <c r="D7" s="10">
        <v>16</v>
      </c>
      <c r="E7" s="10" t="s">
        <v>57</v>
      </c>
      <c r="F7" s="10" t="s">
        <v>58</v>
      </c>
      <c r="G7" s="10">
        <v>3148.85</v>
      </c>
      <c r="H7" s="10" t="s">
        <v>59</v>
      </c>
      <c r="I7" s="11">
        <v>39960</v>
      </c>
      <c r="J7" s="11">
        <v>39960</v>
      </c>
      <c r="K7" s="10" t="s">
        <v>59</v>
      </c>
      <c r="L7" s="10"/>
      <c r="M7" s="10"/>
      <c r="N7" s="10" t="s">
        <v>60</v>
      </c>
      <c r="O7" s="10"/>
      <c r="P7" s="10" t="s">
        <v>59</v>
      </c>
      <c r="Q7" s="11">
        <v>40022</v>
      </c>
      <c r="R7" s="11">
        <v>36857</v>
      </c>
      <c r="S7" s="10" t="s">
        <v>74</v>
      </c>
      <c r="T7" s="10" t="s">
        <v>75</v>
      </c>
      <c r="U7" s="10" t="s">
        <v>63</v>
      </c>
      <c r="V7" s="10" t="s">
        <v>99</v>
      </c>
      <c r="W7" s="10" t="s">
        <v>100</v>
      </c>
      <c r="X7" s="10" t="s">
        <v>101</v>
      </c>
      <c r="Y7" s="10" t="s">
        <v>102</v>
      </c>
      <c r="Z7" s="10" t="s">
        <v>103</v>
      </c>
      <c r="AA7" s="10"/>
      <c r="AB7" s="11">
        <v>44596</v>
      </c>
      <c r="AC7" s="12"/>
      <c r="AD7" s="11">
        <v>43797</v>
      </c>
      <c r="AE7" s="11">
        <v>44893</v>
      </c>
      <c r="AF7" s="10"/>
      <c r="AG7" s="10" t="s">
        <v>70</v>
      </c>
      <c r="AH7" s="10" t="s">
        <v>82</v>
      </c>
    </row>
    <row r="8" spans="1:34" ht="70.150000000000006" customHeight="1" x14ac:dyDescent="0.25">
      <c r="A8" s="9" t="s">
        <v>104</v>
      </c>
      <c r="B8" s="10" t="s">
        <v>105</v>
      </c>
      <c r="C8" s="10">
        <v>16</v>
      </c>
      <c r="D8" s="10">
        <v>16</v>
      </c>
      <c r="E8" s="10" t="s">
        <v>57</v>
      </c>
      <c r="F8" s="10" t="s">
        <v>58</v>
      </c>
      <c r="G8" s="10">
        <v>625.03</v>
      </c>
      <c r="H8" s="10" t="s">
        <v>59</v>
      </c>
      <c r="I8" s="11">
        <v>39185</v>
      </c>
      <c r="J8" s="11">
        <v>39185</v>
      </c>
      <c r="K8" s="10" t="s">
        <v>59</v>
      </c>
      <c r="L8" s="10"/>
      <c r="M8" s="10"/>
      <c r="N8" s="10" t="s">
        <v>60</v>
      </c>
      <c r="O8" s="10"/>
      <c r="P8" s="10" t="s">
        <v>59</v>
      </c>
      <c r="Q8" s="11">
        <v>40022</v>
      </c>
      <c r="R8" s="11">
        <v>36857</v>
      </c>
      <c r="S8" s="10" t="s">
        <v>61</v>
      </c>
      <c r="T8" s="10" t="s">
        <v>106</v>
      </c>
      <c r="U8" s="10" t="s">
        <v>63</v>
      </c>
      <c r="V8" s="10" t="s">
        <v>106</v>
      </c>
      <c r="W8" s="10" t="s">
        <v>107</v>
      </c>
      <c r="X8" s="10" t="s">
        <v>108</v>
      </c>
      <c r="Y8" s="10" t="s">
        <v>109</v>
      </c>
      <c r="Z8" s="10" t="s">
        <v>110</v>
      </c>
      <c r="AA8" s="10"/>
      <c r="AB8" s="11">
        <v>44475</v>
      </c>
      <c r="AC8" s="12"/>
      <c r="AD8" s="11">
        <v>44621</v>
      </c>
      <c r="AE8" s="11">
        <v>45717</v>
      </c>
      <c r="AF8" s="10"/>
      <c r="AG8" s="10" t="s">
        <v>70</v>
      </c>
      <c r="AH8" s="10" t="s">
        <v>82</v>
      </c>
    </row>
    <row r="9" spans="1:34" ht="70.150000000000006" customHeight="1" x14ac:dyDescent="0.25">
      <c r="A9" s="9" t="s">
        <v>111</v>
      </c>
      <c r="B9" s="10" t="s">
        <v>112</v>
      </c>
      <c r="C9" s="10">
        <v>16</v>
      </c>
      <c r="D9" s="10">
        <v>16</v>
      </c>
      <c r="E9" s="10" t="s">
        <v>57</v>
      </c>
      <c r="F9" s="10" t="s">
        <v>58</v>
      </c>
      <c r="G9" s="10">
        <v>103.17</v>
      </c>
      <c r="H9" s="10" t="s">
        <v>59</v>
      </c>
      <c r="I9" s="11">
        <v>39960</v>
      </c>
      <c r="J9" s="11">
        <v>39960</v>
      </c>
      <c r="K9" s="10" t="s">
        <v>59</v>
      </c>
      <c r="L9" s="10"/>
      <c r="M9" s="10"/>
      <c r="N9" s="10" t="s">
        <v>60</v>
      </c>
      <c r="O9" s="10"/>
      <c r="P9" s="10" t="s">
        <v>59</v>
      </c>
      <c r="Q9" s="11">
        <v>40450</v>
      </c>
      <c r="R9" s="11">
        <v>38006</v>
      </c>
      <c r="S9" s="10" t="s">
        <v>74</v>
      </c>
      <c r="T9" s="10" t="s">
        <v>75</v>
      </c>
      <c r="U9" s="10" t="s">
        <v>63</v>
      </c>
      <c r="V9" s="10" t="s">
        <v>76</v>
      </c>
      <c r="W9" s="10" t="s">
        <v>77</v>
      </c>
      <c r="X9" s="10" t="s">
        <v>78</v>
      </c>
      <c r="Y9" s="10" t="s">
        <v>79</v>
      </c>
      <c r="Z9" s="10" t="s">
        <v>80</v>
      </c>
      <c r="AA9" s="10"/>
      <c r="AB9" s="11">
        <v>44596</v>
      </c>
      <c r="AC9" s="12"/>
      <c r="AD9" s="11">
        <v>43606</v>
      </c>
      <c r="AE9" s="11">
        <v>44819</v>
      </c>
      <c r="AF9" s="10" t="s">
        <v>81</v>
      </c>
      <c r="AG9" s="10" t="s">
        <v>70</v>
      </c>
      <c r="AH9" s="10" t="s">
        <v>82</v>
      </c>
    </row>
    <row r="10" spans="1:34" ht="70.150000000000006" customHeight="1" x14ac:dyDescent="0.25">
      <c r="A10" s="9" t="s">
        <v>113</v>
      </c>
      <c r="B10" s="10" t="s">
        <v>114</v>
      </c>
      <c r="C10" s="10">
        <v>16</v>
      </c>
      <c r="D10" s="10">
        <v>16</v>
      </c>
      <c r="E10" s="10" t="s">
        <v>57</v>
      </c>
      <c r="F10" s="10" t="s">
        <v>58</v>
      </c>
      <c r="G10" s="10">
        <v>1652.75</v>
      </c>
      <c r="H10" s="10" t="s">
        <v>59</v>
      </c>
      <c r="I10" s="11">
        <v>38938</v>
      </c>
      <c r="J10" s="11">
        <v>38938</v>
      </c>
      <c r="K10" s="10" t="s">
        <v>63</v>
      </c>
      <c r="L10" s="10" t="s">
        <v>115</v>
      </c>
      <c r="M10" s="10"/>
      <c r="N10" s="10" t="s">
        <v>60</v>
      </c>
      <c r="O10" s="10"/>
      <c r="P10" s="10" t="s">
        <v>59</v>
      </c>
      <c r="Q10" s="11">
        <v>41180</v>
      </c>
      <c r="R10" s="11">
        <v>36671</v>
      </c>
      <c r="S10" s="10" t="s">
        <v>74</v>
      </c>
      <c r="T10" s="10" t="s">
        <v>75</v>
      </c>
      <c r="U10" s="10" t="s">
        <v>63</v>
      </c>
      <c r="V10" s="10" t="s">
        <v>92</v>
      </c>
      <c r="W10" s="10" t="s">
        <v>116</v>
      </c>
      <c r="X10" s="10" t="s">
        <v>117</v>
      </c>
      <c r="Y10" s="10" t="s">
        <v>118</v>
      </c>
      <c r="Z10" s="10" t="s">
        <v>119</v>
      </c>
      <c r="AA10" s="16" t="s">
        <v>120</v>
      </c>
      <c r="AB10" s="11">
        <v>44596</v>
      </c>
      <c r="AC10" s="12"/>
      <c r="AD10" s="11">
        <v>43760</v>
      </c>
      <c r="AE10" s="11">
        <v>44778</v>
      </c>
      <c r="AF10" s="10" t="s">
        <v>81</v>
      </c>
      <c r="AG10" s="10" t="s">
        <v>70</v>
      </c>
      <c r="AH10" s="10" t="s">
        <v>82</v>
      </c>
    </row>
    <row r="11" spans="1:34" ht="70.150000000000006" customHeight="1" x14ac:dyDescent="0.25">
      <c r="A11" s="9" t="s">
        <v>121</v>
      </c>
      <c r="B11" s="10" t="s">
        <v>122</v>
      </c>
      <c r="C11" s="10" t="s">
        <v>123</v>
      </c>
      <c r="D11" s="10">
        <v>16</v>
      </c>
      <c r="E11" s="10" t="s">
        <v>57</v>
      </c>
      <c r="F11" s="10" t="s">
        <v>58</v>
      </c>
      <c r="G11" s="10">
        <v>4628.87</v>
      </c>
      <c r="H11" s="10" t="s">
        <v>59</v>
      </c>
      <c r="I11" s="11">
        <v>38951</v>
      </c>
      <c r="J11" s="11">
        <v>38951</v>
      </c>
      <c r="K11" s="10" t="s">
        <v>59</v>
      </c>
      <c r="L11" s="10" t="s">
        <v>115</v>
      </c>
      <c r="M11" s="10"/>
      <c r="N11" s="10" t="s">
        <v>60</v>
      </c>
      <c r="O11" s="10"/>
      <c r="P11" s="10" t="s">
        <v>59</v>
      </c>
      <c r="Q11" s="11">
        <v>40015</v>
      </c>
      <c r="R11" s="11">
        <v>39423</v>
      </c>
      <c r="S11" s="10" t="s">
        <v>61</v>
      </c>
      <c r="T11" s="10" t="s">
        <v>124</v>
      </c>
      <c r="U11" s="10" t="s">
        <v>63</v>
      </c>
      <c r="V11" s="10" t="s">
        <v>124</v>
      </c>
      <c r="W11" s="10" t="s">
        <v>125</v>
      </c>
      <c r="X11" s="10" t="s">
        <v>126</v>
      </c>
      <c r="Y11" s="10" t="s">
        <v>127</v>
      </c>
      <c r="Z11" s="10" t="s">
        <v>128</v>
      </c>
      <c r="AA11" s="10"/>
      <c r="AB11" s="11">
        <v>44362</v>
      </c>
      <c r="AC11" s="12"/>
      <c r="AD11" s="11">
        <v>44644</v>
      </c>
      <c r="AE11" s="11">
        <v>45740</v>
      </c>
      <c r="AF11" s="10"/>
      <c r="AG11" s="10" t="s">
        <v>70</v>
      </c>
      <c r="AH11" s="10" t="s">
        <v>71</v>
      </c>
    </row>
    <row r="12" spans="1:34" ht="70.150000000000006" customHeight="1" x14ac:dyDescent="0.25">
      <c r="A12" s="9" t="s">
        <v>129</v>
      </c>
      <c r="B12" s="10" t="s">
        <v>130</v>
      </c>
      <c r="C12" s="10">
        <v>16</v>
      </c>
      <c r="D12" s="10">
        <v>16</v>
      </c>
      <c r="E12" s="10" t="s">
        <v>57</v>
      </c>
      <c r="F12" s="10" t="s">
        <v>58</v>
      </c>
      <c r="G12" s="10">
        <v>1553.8</v>
      </c>
      <c r="H12" s="10" t="s">
        <v>59</v>
      </c>
      <c r="I12" s="11">
        <v>38938</v>
      </c>
      <c r="J12" s="11">
        <v>38938</v>
      </c>
      <c r="K12" s="10" t="s">
        <v>59</v>
      </c>
      <c r="L12" s="10"/>
      <c r="M12" s="10"/>
      <c r="N12" s="10" t="s">
        <v>60</v>
      </c>
      <c r="O12" s="10"/>
      <c r="P12" s="10" t="s">
        <v>59</v>
      </c>
      <c r="Q12" s="11">
        <v>40455</v>
      </c>
      <c r="R12" s="11">
        <v>39541</v>
      </c>
      <c r="S12" s="10" t="s">
        <v>74</v>
      </c>
      <c r="T12" s="10" t="s">
        <v>75</v>
      </c>
      <c r="U12" s="10" t="s">
        <v>63</v>
      </c>
      <c r="V12" s="10" t="s">
        <v>131</v>
      </c>
      <c r="W12" s="10" t="s">
        <v>132</v>
      </c>
      <c r="X12" s="10" t="s">
        <v>133</v>
      </c>
      <c r="Y12" s="10" t="s">
        <v>134</v>
      </c>
      <c r="Z12" s="10" t="s">
        <v>135</v>
      </c>
      <c r="AA12" s="10"/>
      <c r="AB12" s="11">
        <v>44596</v>
      </c>
      <c r="AC12" s="12"/>
      <c r="AD12" s="11">
        <v>43623</v>
      </c>
      <c r="AE12" s="11">
        <v>44811</v>
      </c>
      <c r="AF12" s="10" t="s">
        <v>81</v>
      </c>
      <c r="AG12" s="10" t="s">
        <v>70</v>
      </c>
      <c r="AH12" s="10" t="s">
        <v>71</v>
      </c>
    </row>
    <row r="13" spans="1:34" ht="70.150000000000006" customHeight="1" x14ac:dyDescent="0.25">
      <c r="A13" s="9" t="s">
        <v>136</v>
      </c>
      <c r="B13" s="10" t="s">
        <v>137</v>
      </c>
      <c r="C13" s="10">
        <v>16</v>
      </c>
      <c r="D13" s="10">
        <v>16</v>
      </c>
      <c r="E13" s="10" t="s">
        <v>57</v>
      </c>
      <c r="F13" s="10" t="s">
        <v>58</v>
      </c>
      <c r="G13" s="10">
        <v>322.61</v>
      </c>
      <c r="H13" s="10" t="s">
        <v>59</v>
      </c>
      <c r="I13" s="11">
        <v>39960</v>
      </c>
      <c r="J13" s="11">
        <v>39960</v>
      </c>
      <c r="K13" s="10" t="s">
        <v>59</v>
      </c>
      <c r="L13" s="10"/>
      <c r="M13" s="10"/>
      <c r="N13" s="10" t="s">
        <v>60</v>
      </c>
      <c r="O13" s="10"/>
      <c r="P13" s="10" t="s">
        <v>59</v>
      </c>
      <c r="Q13" s="11">
        <v>40022</v>
      </c>
      <c r="R13" s="11">
        <v>37267</v>
      </c>
      <c r="S13" s="10" t="s">
        <v>74</v>
      </c>
      <c r="T13" s="10" t="s">
        <v>75</v>
      </c>
      <c r="U13" s="10" t="s">
        <v>63</v>
      </c>
      <c r="V13" s="10" t="s">
        <v>76</v>
      </c>
      <c r="W13" s="10" t="s">
        <v>138</v>
      </c>
      <c r="X13" s="10" t="s">
        <v>139</v>
      </c>
      <c r="Y13" s="10" t="s">
        <v>140</v>
      </c>
      <c r="Z13" s="10" t="s">
        <v>141</v>
      </c>
      <c r="AA13" s="10"/>
      <c r="AB13" s="11">
        <v>44596</v>
      </c>
      <c r="AC13" s="12"/>
      <c r="AD13" s="11">
        <v>43595</v>
      </c>
      <c r="AE13" s="11">
        <v>44834</v>
      </c>
      <c r="AF13" s="10" t="s">
        <v>81</v>
      </c>
      <c r="AG13" s="10" t="s">
        <v>70</v>
      </c>
      <c r="AH13" s="10" t="s">
        <v>82</v>
      </c>
    </row>
    <row r="14" spans="1:34" ht="70.150000000000006" customHeight="1" x14ac:dyDescent="0.25">
      <c r="A14" s="9" t="s">
        <v>142</v>
      </c>
      <c r="B14" s="10" t="s">
        <v>143</v>
      </c>
      <c r="C14" s="10" t="s">
        <v>123</v>
      </c>
      <c r="D14" s="10">
        <v>16</v>
      </c>
      <c r="E14" s="10" t="s">
        <v>57</v>
      </c>
      <c r="F14" s="10" t="s">
        <v>58</v>
      </c>
      <c r="G14" s="10">
        <v>2221.85</v>
      </c>
      <c r="H14" s="10" t="s">
        <v>59</v>
      </c>
      <c r="I14" s="11">
        <v>38938</v>
      </c>
      <c r="J14" s="11">
        <v>38938</v>
      </c>
      <c r="K14" s="10" t="s">
        <v>59</v>
      </c>
      <c r="L14" s="10"/>
      <c r="M14" s="10"/>
      <c r="N14" s="10" t="s">
        <v>60</v>
      </c>
      <c r="O14" s="10"/>
      <c r="P14" s="10" t="s">
        <v>59</v>
      </c>
      <c r="Q14" s="11">
        <v>40955</v>
      </c>
      <c r="R14" s="11">
        <v>38187</v>
      </c>
      <c r="S14" s="10" t="s">
        <v>74</v>
      </c>
      <c r="T14" s="10" t="s">
        <v>75</v>
      </c>
      <c r="U14" s="10" t="s">
        <v>63</v>
      </c>
      <c r="V14" s="10" t="s">
        <v>99</v>
      </c>
      <c r="W14" s="10" t="s">
        <v>144</v>
      </c>
      <c r="X14" s="10" t="s">
        <v>101</v>
      </c>
      <c r="Y14" s="10" t="s">
        <v>102</v>
      </c>
      <c r="Z14" s="10" t="s">
        <v>145</v>
      </c>
      <c r="AA14" s="10"/>
      <c r="AB14" s="11">
        <v>44596</v>
      </c>
      <c r="AC14" s="12"/>
      <c r="AD14" s="11">
        <v>43797</v>
      </c>
      <c r="AE14" s="11">
        <v>44893</v>
      </c>
      <c r="AF14" s="10" t="s">
        <v>81</v>
      </c>
      <c r="AG14" s="10" t="s">
        <v>70</v>
      </c>
      <c r="AH14" s="10" t="s">
        <v>71</v>
      </c>
    </row>
    <row r="15" spans="1:34" ht="70.150000000000006" customHeight="1" x14ac:dyDescent="0.25">
      <c r="A15" s="65" t="s">
        <v>1285</v>
      </c>
      <c r="B15" s="66" t="s">
        <v>1286</v>
      </c>
      <c r="C15" s="10"/>
      <c r="D15" s="10"/>
      <c r="E15" s="10"/>
      <c r="F15" s="10"/>
      <c r="G15" s="10"/>
      <c r="H15" s="10"/>
      <c r="I15" s="11"/>
      <c r="J15" s="11"/>
      <c r="K15" s="10"/>
      <c r="L15" s="10"/>
      <c r="M15" s="10"/>
      <c r="N15" s="10"/>
      <c r="O15" s="10"/>
      <c r="P15" s="10"/>
      <c r="Q15" s="11"/>
      <c r="R15" s="11"/>
      <c r="S15" s="10"/>
      <c r="T15" s="10"/>
      <c r="U15" s="10"/>
      <c r="V15" s="10"/>
      <c r="W15" s="10"/>
      <c r="X15" s="10"/>
      <c r="Y15" s="10"/>
      <c r="Z15" s="10"/>
      <c r="AA15" s="10"/>
      <c r="AB15" s="11"/>
      <c r="AC15" s="12"/>
      <c r="AD15" s="11"/>
      <c r="AE15" s="11"/>
      <c r="AF15" s="10"/>
      <c r="AG15" s="10"/>
      <c r="AH15" s="10"/>
    </row>
    <row r="16" spans="1:34" ht="70.150000000000006" customHeight="1" x14ac:dyDescent="0.25">
      <c r="A16" s="9" t="s">
        <v>1149</v>
      </c>
      <c r="B16" s="10" t="s">
        <v>1150</v>
      </c>
      <c r="C16" s="10">
        <v>17</v>
      </c>
      <c r="D16" s="10">
        <v>17</v>
      </c>
      <c r="E16" s="10" t="s">
        <v>57</v>
      </c>
      <c r="F16" s="10" t="s">
        <v>58</v>
      </c>
      <c r="G16" s="10">
        <v>534.05999999999995</v>
      </c>
      <c r="H16" s="10" t="s">
        <v>63</v>
      </c>
      <c r="I16" s="11">
        <v>39031</v>
      </c>
      <c r="J16" s="11">
        <v>39031</v>
      </c>
      <c r="K16" s="10" t="s">
        <v>59</v>
      </c>
      <c r="L16" s="10"/>
      <c r="M16" s="10"/>
      <c r="N16" s="10" t="s">
        <v>60</v>
      </c>
      <c r="O16" s="10"/>
      <c r="P16" s="10" t="s">
        <v>59</v>
      </c>
      <c r="Q16" s="11">
        <v>41737</v>
      </c>
      <c r="R16" s="11">
        <v>36702</v>
      </c>
      <c r="S16" s="10" t="s">
        <v>61</v>
      </c>
      <c r="T16" s="10" t="s">
        <v>1151</v>
      </c>
      <c r="U16" s="14" t="s">
        <v>59</v>
      </c>
      <c r="V16" s="14" t="s">
        <v>1152</v>
      </c>
      <c r="W16" s="10"/>
      <c r="X16" s="10"/>
      <c r="Y16" s="10"/>
      <c r="Z16" s="10"/>
      <c r="AA16" s="10"/>
      <c r="AB16" s="11"/>
      <c r="AC16" s="12"/>
      <c r="AD16" s="11"/>
      <c r="AE16" s="11"/>
      <c r="AF16" s="10"/>
      <c r="AG16" s="10" t="s">
        <v>1153</v>
      </c>
      <c r="AH16" s="10" t="s">
        <v>71</v>
      </c>
    </row>
    <row r="17" spans="1:34" ht="70.150000000000006" customHeight="1" x14ac:dyDescent="0.25">
      <c r="A17" s="65" t="s">
        <v>1296</v>
      </c>
      <c r="B17" s="66" t="s">
        <v>1297</v>
      </c>
      <c r="C17" s="10"/>
      <c r="D17" s="10"/>
      <c r="E17" s="10"/>
      <c r="F17" s="10"/>
      <c r="G17" s="10"/>
      <c r="H17" s="10"/>
      <c r="I17" s="11"/>
      <c r="J17" s="11"/>
      <c r="K17" s="10"/>
      <c r="L17" s="10"/>
      <c r="M17" s="10"/>
      <c r="N17" s="10"/>
      <c r="O17" s="10"/>
      <c r="P17" s="10"/>
      <c r="Q17" s="11"/>
      <c r="R17" s="11"/>
      <c r="S17" s="10"/>
      <c r="T17" s="10"/>
      <c r="U17" s="10"/>
      <c r="V17" s="10"/>
      <c r="W17" s="10"/>
      <c r="X17" s="10"/>
      <c r="Y17" s="10"/>
      <c r="Z17" s="10"/>
      <c r="AA17" s="10"/>
      <c r="AB17" s="11"/>
      <c r="AC17" s="12"/>
      <c r="AD17" s="11"/>
      <c r="AE17" s="11"/>
      <c r="AF17" s="10"/>
      <c r="AG17" s="10"/>
      <c r="AH17" s="10"/>
    </row>
    <row r="18" spans="1:34" ht="70.150000000000006" customHeight="1" thickBot="1" x14ac:dyDescent="0.3">
      <c r="A18" s="72" t="s">
        <v>1304</v>
      </c>
      <c r="B18" s="74" t="s">
        <v>1305</v>
      </c>
      <c r="C18" s="19"/>
      <c r="D18" s="19"/>
      <c r="E18" s="19"/>
      <c r="F18" s="19"/>
      <c r="G18" s="19"/>
      <c r="H18" s="19"/>
      <c r="I18" s="20"/>
      <c r="J18" s="20"/>
      <c r="K18" s="19"/>
      <c r="L18" s="19"/>
      <c r="M18" s="19"/>
      <c r="N18" s="19"/>
      <c r="O18" s="19"/>
      <c r="P18" s="19"/>
      <c r="Q18" s="20"/>
      <c r="R18" s="20"/>
      <c r="S18" s="19"/>
      <c r="T18" s="19"/>
      <c r="U18" s="19"/>
      <c r="V18" s="19"/>
      <c r="W18" s="19"/>
      <c r="X18" s="19"/>
      <c r="Y18" s="19"/>
      <c r="Z18" s="19"/>
      <c r="AA18" s="19"/>
      <c r="AB18" s="20"/>
      <c r="AC18" s="21"/>
      <c r="AD18" s="20"/>
      <c r="AE18" s="20"/>
      <c r="AF18" s="19"/>
      <c r="AG18" s="19"/>
      <c r="AH18" s="19"/>
    </row>
    <row r="19" spans="1:34" ht="70.150000000000006" customHeight="1" x14ac:dyDescent="0.25">
      <c r="A19" s="73" t="s">
        <v>1309</v>
      </c>
      <c r="B19" s="75" t="s">
        <v>1310</v>
      </c>
      <c r="C19" s="23"/>
      <c r="D19" s="23"/>
      <c r="E19" s="23"/>
      <c r="F19" s="23"/>
      <c r="G19" s="23"/>
      <c r="H19" s="23"/>
      <c r="I19" s="24"/>
      <c r="J19" s="24"/>
      <c r="K19" s="23"/>
      <c r="L19" s="23"/>
      <c r="M19" s="23"/>
      <c r="N19" s="23"/>
      <c r="O19" s="23"/>
      <c r="P19" s="23"/>
      <c r="Q19" s="24"/>
      <c r="R19" s="24"/>
      <c r="S19" s="23"/>
      <c r="T19" s="23"/>
      <c r="U19" s="23"/>
      <c r="V19" s="23"/>
      <c r="W19" s="23"/>
      <c r="X19" s="23"/>
      <c r="Y19" s="23"/>
      <c r="Z19" s="23"/>
      <c r="AA19" s="23"/>
      <c r="AB19" s="24"/>
      <c r="AC19" s="25"/>
      <c r="AD19" s="24"/>
      <c r="AE19" s="24"/>
      <c r="AF19" s="23"/>
      <c r="AG19" s="23"/>
      <c r="AH19" s="23"/>
    </row>
    <row r="20" spans="1:34" ht="70.150000000000006" customHeight="1" x14ac:dyDescent="0.25">
      <c r="A20" s="65" t="s">
        <v>1317</v>
      </c>
      <c r="B20" s="66" t="s">
        <v>1318</v>
      </c>
      <c r="C20" s="10"/>
      <c r="D20" s="10"/>
      <c r="E20" s="10"/>
      <c r="F20" s="10"/>
      <c r="G20" s="10"/>
      <c r="H20" s="10"/>
      <c r="I20" s="11"/>
      <c r="J20" s="11"/>
      <c r="K20" s="10"/>
      <c r="L20" s="10"/>
      <c r="M20" s="10"/>
      <c r="N20" s="10"/>
      <c r="O20" s="10"/>
      <c r="P20" s="10"/>
      <c r="Q20" s="11"/>
      <c r="R20" s="11"/>
      <c r="S20" s="10"/>
      <c r="T20" s="10"/>
      <c r="U20" s="10"/>
      <c r="V20" s="10"/>
      <c r="W20" s="10"/>
      <c r="X20" s="10"/>
      <c r="Y20" s="10"/>
      <c r="Z20" s="10"/>
      <c r="AA20" s="10"/>
      <c r="AB20" s="11"/>
      <c r="AC20" s="12"/>
      <c r="AD20" s="11"/>
      <c r="AE20" s="11"/>
      <c r="AF20" s="10"/>
      <c r="AG20" s="10"/>
      <c r="AH20" s="10"/>
    </row>
    <row r="21" spans="1:34" ht="70.150000000000006" customHeight="1" x14ac:dyDescent="0.25">
      <c r="A21" s="9" t="s">
        <v>1154</v>
      </c>
      <c r="B21" s="10" t="s">
        <v>1155</v>
      </c>
      <c r="C21" s="10">
        <v>17</v>
      </c>
      <c r="D21" s="10">
        <v>17</v>
      </c>
      <c r="E21" s="10" t="s">
        <v>57</v>
      </c>
      <c r="F21" s="10" t="s">
        <v>58</v>
      </c>
      <c r="G21" s="10">
        <v>2903.69</v>
      </c>
      <c r="H21" s="10" t="s">
        <v>63</v>
      </c>
      <c r="I21" s="11">
        <v>39031</v>
      </c>
      <c r="J21" s="11">
        <v>39031</v>
      </c>
      <c r="K21" s="10" t="s">
        <v>11</v>
      </c>
      <c r="L21" s="10" t="s">
        <v>1156</v>
      </c>
      <c r="M21" s="10"/>
      <c r="N21" s="10" t="s">
        <v>60</v>
      </c>
      <c r="O21" s="10"/>
      <c r="P21" s="10" t="s">
        <v>59</v>
      </c>
      <c r="Q21" s="11">
        <v>43291</v>
      </c>
      <c r="R21" s="11">
        <v>43525</v>
      </c>
      <c r="S21" s="10" t="s">
        <v>61</v>
      </c>
      <c r="T21" s="10" t="s">
        <v>1157</v>
      </c>
      <c r="U21" s="10" t="s">
        <v>63</v>
      </c>
      <c r="V21" s="10" t="s">
        <v>1158</v>
      </c>
      <c r="W21" s="10" t="s">
        <v>1159</v>
      </c>
      <c r="X21" s="10" t="s">
        <v>1160</v>
      </c>
      <c r="Y21" s="10" t="s">
        <v>1161</v>
      </c>
      <c r="Z21" s="10" t="s">
        <v>1162</v>
      </c>
      <c r="AA21" s="10"/>
      <c r="AB21" s="11">
        <v>44173</v>
      </c>
      <c r="AC21" s="12">
        <v>44531</v>
      </c>
      <c r="AD21" s="11">
        <v>44197</v>
      </c>
      <c r="AE21" s="11">
        <v>45291</v>
      </c>
      <c r="AF21" s="10"/>
      <c r="AG21" s="10" t="s">
        <v>1163</v>
      </c>
      <c r="AH21" s="10" t="s">
        <v>71</v>
      </c>
    </row>
    <row r="22" spans="1:34" ht="70.150000000000006" customHeight="1" x14ac:dyDescent="0.25">
      <c r="A22" s="65" t="s">
        <v>1319</v>
      </c>
      <c r="B22" s="66" t="s">
        <v>1320</v>
      </c>
      <c r="C22" s="10"/>
      <c r="D22" s="10"/>
      <c r="E22" s="10"/>
      <c r="F22" s="10"/>
      <c r="G22" s="10"/>
      <c r="H22" s="10"/>
      <c r="I22" s="11"/>
      <c r="J22" s="11"/>
      <c r="K22" s="10"/>
      <c r="L22" s="10"/>
      <c r="M22" s="10"/>
      <c r="N22" s="10"/>
      <c r="O22" s="10"/>
      <c r="P22" s="10"/>
      <c r="Q22" s="11"/>
      <c r="R22" s="11"/>
      <c r="S22" s="10"/>
      <c r="T22" s="10"/>
      <c r="U22" s="10"/>
      <c r="V22" s="10"/>
      <c r="W22" s="10"/>
      <c r="X22" s="10"/>
      <c r="Y22" s="10"/>
      <c r="Z22" s="10"/>
      <c r="AA22" s="10"/>
      <c r="AB22" s="11"/>
      <c r="AC22" s="12"/>
      <c r="AD22" s="11"/>
      <c r="AE22" s="11"/>
      <c r="AF22" s="10"/>
      <c r="AG22" s="10"/>
      <c r="AH22" s="10"/>
    </row>
    <row r="23" spans="1:34" ht="70.150000000000006" customHeight="1" x14ac:dyDescent="0.25">
      <c r="A23" s="9" t="s">
        <v>1164</v>
      </c>
      <c r="B23" s="10" t="s">
        <v>1165</v>
      </c>
      <c r="C23" s="10">
        <v>17</v>
      </c>
      <c r="D23" s="10">
        <v>17</v>
      </c>
      <c r="E23" s="10" t="s">
        <v>57</v>
      </c>
      <c r="F23" s="10" t="s">
        <v>58</v>
      </c>
      <c r="G23" s="10">
        <v>39.96</v>
      </c>
      <c r="H23" s="10" t="s">
        <v>59</v>
      </c>
      <c r="I23" s="11">
        <v>38938</v>
      </c>
      <c r="J23" s="11">
        <v>38938</v>
      </c>
      <c r="K23" s="10" t="s">
        <v>59</v>
      </c>
      <c r="L23" s="10"/>
      <c r="M23" s="10"/>
      <c r="N23" s="10" t="s">
        <v>60</v>
      </c>
      <c r="O23" s="10"/>
      <c r="P23" s="10" t="s">
        <v>59</v>
      </c>
      <c r="Q23" s="11">
        <v>40291</v>
      </c>
      <c r="R23" s="11">
        <v>40631</v>
      </c>
      <c r="S23" s="10" t="s">
        <v>74</v>
      </c>
      <c r="T23" s="10" t="s">
        <v>1166</v>
      </c>
      <c r="U23" s="10" t="s">
        <v>63</v>
      </c>
      <c r="V23" s="10" t="s">
        <v>92</v>
      </c>
      <c r="W23" s="10" t="s">
        <v>93</v>
      </c>
      <c r="X23" s="10" t="s">
        <v>94</v>
      </c>
      <c r="Y23" s="10" t="s">
        <v>95</v>
      </c>
      <c r="Z23" s="10" t="s">
        <v>1167</v>
      </c>
      <c r="AA23" s="10"/>
      <c r="AB23" s="11">
        <v>43839</v>
      </c>
      <c r="AC23" s="12">
        <v>44693</v>
      </c>
      <c r="AD23" s="11">
        <v>43931</v>
      </c>
      <c r="AE23" s="13">
        <v>45026</v>
      </c>
      <c r="AF23" s="10"/>
      <c r="AG23" s="10" t="s">
        <v>1168</v>
      </c>
      <c r="AH23" s="10" t="s">
        <v>82</v>
      </c>
    </row>
    <row r="24" spans="1:34" ht="70.150000000000006" customHeight="1" x14ac:dyDescent="0.25">
      <c r="A24" s="9" t="s">
        <v>1169</v>
      </c>
      <c r="B24" s="10" t="s">
        <v>1170</v>
      </c>
      <c r="C24" s="10">
        <v>17</v>
      </c>
      <c r="D24" s="10">
        <v>17</v>
      </c>
      <c r="E24" s="10" t="s">
        <v>57</v>
      </c>
      <c r="F24" s="10" t="s">
        <v>58</v>
      </c>
      <c r="G24" s="10">
        <v>3139.47</v>
      </c>
      <c r="H24" s="10" t="s">
        <v>59</v>
      </c>
      <c r="I24" s="11">
        <v>39960</v>
      </c>
      <c r="J24" s="11">
        <v>39960</v>
      </c>
      <c r="K24" s="10" t="s">
        <v>59</v>
      </c>
      <c r="L24" s="10"/>
      <c r="M24" s="10"/>
      <c r="N24" s="10" t="s">
        <v>60</v>
      </c>
      <c r="O24" s="10"/>
      <c r="P24" s="10" t="s">
        <v>59</v>
      </c>
      <c r="Q24" s="11">
        <v>40303</v>
      </c>
      <c r="R24" s="11">
        <v>43755</v>
      </c>
      <c r="S24" s="10" t="s">
        <v>74</v>
      </c>
      <c r="T24" s="10" t="s">
        <v>1166</v>
      </c>
      <c r="U24" s="10" t="s">
        <v>63</v>
      </c>
      <c r="V24" s="10" t="s">
        <v>1171</v>
      </c>
      <c r="W24" s="10" t="s">
        <v>144</v>
      </c>
      <c r="X24" s="10" t="s">
        <v>101</v>
      </c>
      <c r="Y24" s="10" t="s">
        <v>102</v>
      </c>
      <c r="Z24" s="10" t="s">
        <v>145</v>
      </c>
      <c r="AA24" s="10"/>
      <c r="AB24" s="11">
        <v>44684</v>
      </c>
      <c r="AC24" s="12">
        <v>44684</v>
      </c>
      <c r="AD24" s="11">
        <v>44685</v>
      </c>
      <c r="AE24" s="11">
        <v>45781</v>
      </c>
      <c r="AF24" s="10"/>
      <c r="AG24" s="10" t="s">
        <v>1172</v>
      </c>
      <c r="AH24" s="10" t="s">
        <v>71</v>
      </c>
    </row>
    <row r="25" spans="1:34" ht="70.150000000000006" customHeight="1" x14ac:dyDescent="0.25">
      <c r="A25" s="9" t="s">
        <v>1173</v>
      </c>
      <c r="B25" s="10" t="s">
        <v>1174</v>
      </c>
      <c r="C25" s="10">
        <v>17</v>
      </c>
      <c r="D25" s="10">
        <v>17</v>
      </c>
      <c r="E25" s="10" t="s">
        <v>57</v>
      </c>
      <c r="F25" s="10" t="s">
        <v>58</v>
      </c>
      <c r="G25" s="10">
        <v>12504.78</v>
      </c>
      <c r="H25" s="10" t="s">
        <v>63</v>
      </c>
      <c r="I25" s="11">
        <v>39960</v>
      </c>
      <c r="J25" s="11">
        <v>39960</v>
      </c>
      <c r="K25" s="10" t="s">
        <v>59</v>
      </c>
      <c r="L25" s="10"/>
      <c r="M25" s="10"/>
      <c r="N25" s="10" t="s">
        <v>60</v>
      </c>
      <c r="O25" s="10"/>
      <c r="P25" s="10" t="s">
        <v>63</v>
      </c>
      <c r="Q25" s="11">
        <v>41724</v>
      </c>
      <c r="R25" s="11">
        <v>43248</v>
      </c>
      <c r="S25" s="10" t="s">
        <v>61</v>
      </c>
      <c r="T25" s="10" t="s">
        <v>1175</v>
      </c>
      <c r="U25" s="10" t="s">
        <v>63</v>
      </c>
      <c r="V25" s="10" t="s">
        <v>1176</v>
      </c>
      <c r="W25" s="10" t="s">
        <v>1177</v>
      </c>
      <c r="X25" s="10" t="s">
        <v>1178</v>
      </c>
      <c r="Y25" s="10" t="s">
        <v>1179</v>
      </c>
      <c r="Z25" s="10" t="s">
        <v>1180</v>
      </c>
      <c r="AA25" s="10"/>
      <c r="AB25" s="11">
        <v>44168</v>
      </c>
      <c r="AC25" s="12">
        <v>44896</v>
      </c>
      <c r="AD25" s="11">
        <v>44197</v>
      </c>
      <c r="AE25" s="11">
        <v>45291</v>
      </c>
      <c r="AF25" s="10"/>
      <c r="AG25" s="10" t="s">
        <v>1181</v>
      </c>
      <c r="AH25" s="10" t="s">
        <v>71</v>
      </c>
    </row>
    <row r="26" spans="1:34" ht="70.150000000000006" customHeight="1" x14ac:dyDescent="0.25">
      <c r="A26" s="9" t="s">
        <v>777</v>
      </c>
      <c r="B26" s="10" t="s">
        <v>778</v>
      </c>
      <c r="C26" s="10">
        <v>79</v>
      </c>
      <c r="D26" s="10">
        <v>79</v>
      </c>
      <c r="E26" s="10" t="s">
        <v>57</v>
      </c>
      <c r="F26" s="10" t="s">
        <v>58</v>
      </c>
      <c r="G26" s="10">
        <v>737.71</v>
      </c>
      <c r="H26" s="10" t="s">
        <v>59</v>
      </c>
      <c r="I26" s="11">
        <v>39738</v>
      </c>
      <c r="J26" s="11">
        <v>39738</v>
      </c>
      <c r="K26" s="10" t="s">
        <v>59</v>
      </c>
      <c r="L26" s="10"/>
      <c r="M26" s="27" t="s">
        <v>779</v>
      </c>
      <c r="N26" s="10" t="s">
        <v>60</v>
      </c>
      <c r="O26" s="10"/>
      <c r="P26" s="10" t="s">
        <v>59</v>
      </c>
      <c r="Q26" s="11">
        <v>40014</v>
      </c>
      <c r="R26" s="11">
        <v>43718</v>
      </c>
      <c r="S26" s="10" t="s">
        <v>61</v>
      </c>
      <c r="T26" s="10" t="s">
        <v>780</v>
      </c>
      <c r="U26" s="10" t="s">
        <v>63</v>
      </c>
      <c r="V26" s="10" t="s">
        <v>780</v>
      </c>
      <c r="W26" s="10" t="s">
        <v>781</v>
      </c>
      <c r="X26" s="10" t="s">
        <v>117</v>
      </c>
      <c r="Y26" s="10" t="s">
        <v>782</v>
      </c>
      <c r="Z26" s="10" t="s">
        <v>783</v>
      </c>
      <c r="AA26" s="10"/>
      <c r="AB26" s="11">
        <v>43794</v>
      </c>
      <c r="AC26" s="12"/>
      <c r="AD26" s="11">
        <v>43803</v>
      </c>
      <c r="AE26" s="13">
        <v>44898</v>
      </c>
      <c r="AF26" s="10"/>
      <c r="AG26" s="10" t="s">
        <v>784</v>
      </c>
      <c r="AH26" s="10" t="s">
        <v>82</v>
      </c>
    </row>
    <row r="27" spans="1:34" ht="70.150000000000006" customHeight="1" x14ac:dyDescent="0.25">
      <c r="A27" s="9" t="s">
        <v>785</v>
      </c>
      <c r="B27" s="10" t="s">
        <v>786</v>
      </c>
      <c r="C27" s="10">
        <v>79</v>
      </c>
      <c r="D27" s="10">
        <v>79</v>
      </c>
      <c r="E27" s="10" t="s">
        <v>57</v>
      </c>
      <c r="F27" s="10" t="s">
        <v>58</v>
      </c>
      <c r="G27" s="10">
        <v>240.03</v>
      </c>
      <c r="H27" s="10" t="s">
        <v>59</v>
      </c>
      <c r="I27" s="11">
        <v>39738</v>
      </c>
      <c r="J27" s="11">
        <v>39738</v>
      </c>
      <c r="K27" s="10" t="s">
        <v>59</v>
      </c>
      <c r="L27" s="10"/>
      <c r="M27" s="10"/>
      <c r="N27" s="10" t="s">
        <v>60</v>
      </c>
      <c r="O27" s="10"/>
      <c r="P27" s="10" t="s">
        <v>59</v>
      </c>
      <c r="Q27" s="11">
        <v>40903</v>
      </c>
      <c r="R27" s="11">
        <v>43475</v>
      </c>
      <c r="S27" s="10" t="s">
        <v>74</v>
      </c>
      <c r="T27" s="10" t="s">
        <v>787</v>
      </c>
      <c r="U27" s="14" t="s">
        <v>59</v>
      </c>
      <c r="V27" s="10"/>
      <c r="W27" s="10"/>
      <c r="X27" s="10"/>
      <c r="Y27" s="10"/>
      <c r="Z27" s="10"/>
      <c r="AA27" s="10" t="s">
        <v>788</v>
      </c>
      <c r="AB27" s="11"/>
      <c r="AC27" s="12"/>
      <c r="AD27" s="11"/>
      <c r="AE27" s="11"/>
      <c r="AF27" s="14" t="s">
        <v>789</v>
      </c>
      <c r="AG27" s="10" t="s">
        <v>784</v>
      </c>
      <c r="AH27" s="10" t="s">
        <v>82</v>
      </c>
    </row>
    <row r="28" spans="1:34" ht="70.150000000000006" customHeight="1" x14ac:dyDescent="0.25">
      <c r="A28" s="9" t="s">
        <v>790</v>
      </c>
      <c r="B28" s="10" t="s">
        <v>791</v>
      </c>
      <c r="C28" s="10">
        <v>79</v>
      </c>
      <c r="D28" s="10">
        <v>79</v>
      </c>
      <c r="E28" s="10" t="s">
        <v>57</v>
      </c>
      <c r="F28" s="10" t="s">
        <v>58</v>
      </c>
      <c r="G28" s="10">
        <v>7081.23</v>
      </c>
      <c r="H28" s="10" t="s">
        <v>59</v>
      </c>
      <c r="I28" s="11">
        <v>39960</v>
      </c>
      <c r="J28" s="11">
        <v>39960</v>
      </c>
      <c r="K28" s="10" t="s">
        <v>59</v>
      </c>
      <c r="L28" s="10"/>
      <c r="M28" s="10"/>
      <c r="N28" s="10" t="s">
        <v>60</v>
      </c>
      <c r="O28" s="10"/>
      <c r="P28" s="10" t="s">
        <v>59</v>
      </c>
      <c r="Q28" s="11">
        <v>40014</v>
      </c>
      <c r="R28" s="11">
        <v>43699</v>
      </c>
      <c r="S28" s="10" t="s">
        <v>61</v>
      </c>
      <c r="T28" s="10" t="s">
        <v>792</v>
      </c>
      <c r="U28" s="10" t="s">
        <v>63</v>
      </c>
      <c r="V28" s="10" t="s">
        <v>792</v>
      </c>
      <c r="W28" s="10" t="s">
        <v>138</v>
      </c>
      <c r="X28" s="10" t="s">
        <v>793</v>
      </c>
      <c r="Y28" s="10" t="s">
        <v>794</v>
      </c>
      <c r="Z28" s="10" t="s">
        <v>795</v>
      </c>
      <c r="AA28" s="10"/>
      <c r="AB28" s="11">
        <v>43794</v>
      </c>
      <c r="AC28" s="12"/>
      <c r="AD28" s="11">
        <v>43803</v>
      </c>
      <c r="AE28" s="13">
        <v>44898</v>
      </c>
      <c r="AF28" s="10"/>
      <c r="AG28" s="10" t="s">
        <v>784</v>
      </c>
      <c r="AH28" s="10" t="s">
        <v>82</v>
      </c>
    </row>
    <row r="29" spans="1:34" ht="70.150000000000006" customHeight="1" x14ac:dyDescent="0.25">
      <c r="A29" s="9" t="s">
        <v>796</v>
      </c>
      <c r="B29" s="10" t="s">
        <v>797</v>
      </c>
      <c r="C29" s="10">
        <v>79</v>
      </c>
      <c r="D29" s="10">
        <v>79</v>
      </c>
      <c r="E29" s="10" t="s">
        <v>57</v>
      </c>
      <c r="F29" s="10" t="s">
        <v>58</v>
      </c>
      <c r="G29" s="10">
        <v>225.71</v>
      </c>
      <c r="H29" s="10" t="s">
        <v>59</v>
      </c>
      <c r="I29" s="11">
        <v>42089</v>
      </c>
      <c r="J29" s="11">
        <v>42089</v>
      </c>
      <c r="K29" s="10" t="s">
        <v>59</v>
      </c>
      <c r="L29" s="10"/>
      <c r="M29" s="10"/>
      <c r="N29" s="10" t="s">
        <v>60</v>
      </c>
      <c r="O29" s="10"/>
      <c r="P29" s="10" t="s">
        <v>59</v>
      </c>
      <c r="Q29" s="11">
        <v>40290</v>
      </c>
      <c r="R29" s="11">
        <v>43066</v>
      </c>
      <c r="S29" s="10" t="s">
        <v>74</v>
      </c>
      <c r="T29" s="27" t="s">
        <v>787</v>
      </c>
      <c r="U29" s="10" t="s">
        <v>63</v>
      </c>
      <c r="V29" s="10" t="s">
        <v>798</v>
      </c>
      <c r="W29" s="10" t="s">
        <v>799</v>
      </c>
      <c r="X29" s="10" t="s">
        <v>800</v>
      </c>
      <c r="Y29" s="10" t="s">
        <v>801</v>
      </c>
      <c r="Z29" s="10" t="s">
        <v>802</v>
      </c>
      <c r="AA29" s="10"/>
      <c r="AB29" s="11">
        <v>44168</v>
      </c>
      <c r="AC29" s="12"/>
      <c r="AD29" s="11">
        <v>43627</v>
      </c>
      <c r="AE29" s="11">
        <v>44722</v>
      </c>
      <c r="AF29" s="10" t="s">
        <v>803</v>
      </c>
      <c r="AG29" s="10" t="s">
        <v>784</v>
      </c>
      <c r="AH29" s="10" t="s">
        <v>82</v>
      </c>
    </row>
    <row r="30" spans="1:34" ht="70.150000000000006" customHeight="1" x14ac:dyDescent="0.25">
      <c r="A30" s="9" t="s">
        <v>804</v>
      </c>
      <c r="B30" s="10" t="s">
        <v>805</v>
      </c>
      <c r="C30" s="10">
        <v>79</v>
      </c>
      <c r="D30" s="10">
        <v>79</v>
      </c>
      <c r="E30" s="10" t="s">
        <v>57</v>
      </c>
      <c r="F30" s="10" t="s">
        <v>58</v>
      </c>
      <c r="G30" s="10">
        <v>1826.48</v>
      </c>
      <c r="H30" s="10" t="s">
        <v>59</v>
      </c>
      <c r="I30" s="11">
        <v>39185</v>
      </c>
      <c r="J30" s="11">
        <v>39185</v>
      </c>
      <c r="K30" s="10" t="s">
        <v>59</v>
      </c>
      <c r="L30" s="10"/>
      <c r="M30" s="10"/>
      <c r="N30" s="10" t="s">
        <v>60</v>
      </c>
      <c r="O30" s="10"/>
      <c r="P30" s="10" t="s">
        <v>59</v>
      </c>
      <c r="Q30" s="11">
        <v>40014</v>
      </c>
      <c r="R30" s="11">
        <v>43475</v>
      </c>
      <c r="S30" s="10" t="s">
        <v>74</v>
      </c>
      <c r="T30" s="10" t="s">
        <v>787</v>
      </c>
      <c r="U30" s="10" t="s">
        <v>63</v>
      </c>
      <c r="V30" s="10" t="s">
        <v>806</v>
      </c>
      <c r="W30" s="10" t="s">
        <v>807</v>
      </c>
      <c r="X30" s="10" t="s">
        <v>808</v>
      </c>
      <c r="Y30" s="10" t="s">
        <v>809</v>
      </c>
      <c r="Z30" s="10" t="s">
        <v>810</v>
      </c>
      <c r="AA30" s="10"/>
      <c r="AB30" s="11">
        <v>44588</v>
      </c>
      <c r="AC30" s="12"/>
      <c r="AD30" s="11">
        <v>43738</v>
      </c>
      <c r="AE30" s="13">
        <v>44833</v>
      </c>
      <c r="AF30" s="10"/>
      <c r="AG30" s="10" t="s">
        <v>784</v>
      </c>
      <c r="AH30" s="10" t="s">
        <v>82</v>
      </c>
    </row>
    <row r="31" spans="1:34" ht="70.150000000000006" customHeight="1" x14ac:dyDescent="0.25">
      <c r="A31" s="9" t="s">
        <v>811</v>
      </c>
      <c r="B31" s="10" t="s">
        <v>812</v>
      </c>
      <c r="C31" s="10">
        <v>79</v>
      </c>
      <c r="D31" s="10">
        <v>79</v>
      </c>
      <c r="E31" s="10" t="s">
        <v>57</v>
      </c>
      <c r="F31" s="10" t="s">
        <v>58</v>
      </c>
      <c r="G31" s="10">
        <v>1511.34</v>
      </c>
      <c r="H31" s="10" t="s">
        <v>813</v>
      </c>
      <c r="I31" s="11">
        <v>39206</v>
      </c>
      <c r="J31" s="11">
        <v>43553</v>
      </c>
      <c r="K31" s="10" t="s">
        <v>59</v>
      </c>
      <c r="L31" s="10"/>
      <c r="M31" s="10"/>
      <c r="N31" s="10" t="s">
        <v>60</v>
      </c>
      <c r="O31" s="10"/>
      <c r="P31" s="10" t="s">
        <v>59</v>
      </c>
      <c r="Q31" s="11">
        <v>40014</v>
      </c>
      <c r="R31" s="11">
        <v>41911</v>
      </c>
      <c r="S31" s="10" t="s">
        <v>74</v>
      </c>
      <c r="T31" s="10" t="s">
        <v>787</v>
      </c>
      <c r="U31" s="10" t="s">
        <v>63</v>
      </c>
      <c r="V31" s="10" t="s">
        <v>76</v>
      </c>
      <c r="W31" s="10" t="s">
        <v>814</v>
      </c>
      <c r="X31" s="10" t="s">
        <v>815</v>
      </c>
      <c r="Y31" s="10" t="s">
        <v>816</v>
      </c>
      <c r="Z31" s="10" t="s">
        <v>817</v>
      </c>
      <c r="AA31" s="10"/>
      <c r="AB31" s="11"/>
      <c r="AC31" s="12"/>
      <c r="AD31" s="11">
        <v>44498</v>
      </c>
      <c r="AE31" s="11">
        <v>45593</v>
      </c>
      <c r="AF31" s="10"/>
      <c r="AG31" s="10" t="s">
        <v>784</v>
      </c>
      <c r="AH31" s="10" t="s">
        <v>82</v>
      </c>
    </row>
    <row r="32" spans="1:34" ht="70.150000000000006" customHeight="1" x14ac:dyDescent="0.25">
      <c r="A32" s="65" t="s">
        <v>1322</v>
      </c>
      <c r="B32" s="66" t="s">
        <v>1323</v>
      </c>
      <c r="C32" s="10"/>
      <c r="D32" s="10"/>
      <c r="E32" s="10"/>
      <c r="F32" s="10"/>
      <c r="G32" s="10"/>
      <c r="H32" s="10"/>
      <c r="I32" s="11"/>
      <c r="J32" s="11"/>
      <c r="K32" s="10"/>
      <c r="L32" s="10"/>
      <c r="M32" s="10"/>
      <c r="N32" s="10"/>
      <c r="O32" s="10"/>
      <c r="P32" s="10"/>
      <c r="Q32" s="11"/>
      <c r="R32" s="11"/>
      <c r="S32" s="10"/>
      <c r="T32" s="10"/>
      <c r="U32" s="10"/>
      <c r="V32" s="10"/>
      <c r="W32" s="10"/>
      <c r="X32" s="10"/>
      <c r="Y32" s="10"/>
      <c r="Z32" s="10"/>
      <c r="AA32" s="10"/>
      <c r="AB32" s="11"/>
      <c r="AC32" s="12"/>
      <c r="AD32" s="11"/>
      <c r="AE32" s="11"/>
      <c r="AF32" s="10"/>
      <c r="AG32" s="10"/>
      <c r="AH32" s="10"/>
    </row>
    <row r="33" spans="1:34" ht="70.150000000000006" customHeight="1" x14ac:dyDescent="0.25">
      <c r="A33" s="9" t="s">
        <v>818</v>
      </c>
      <c r="B33" s="10" t="s">
        <v>819</v>
      </c>
      <c r="C33" s="10" t="s">
        <v>820</v>
      </c>
      <c r="D33" s="10">
        <v>79</v>
      </c>
      <c r="E33" s="10" t="s">
        <v>57</v>
      </c>
      <c r="F33" s="10" t="s">
        <v>58</v>
      </c>
      <c r="G33" s="10">
        <v>7158.36</v>
      </c>
      <c r="H33" s="10" t="s">
        <v>59</v>
      </c>
      <c r="I33" s="11">
        <v>39185</v>
      </c>
      <c r="J33" s="11">
        <v>39185</v>
      </c>
      <c r="K33" s="27" t="s">
        <v>12</v>
      </c>
      <c r="L33" s="10"/>
      <c r="M33" s="27" t="s">
        <v>821</v>
      </c>
      <c r="N33" s="10" t="s">
        <v>60</v>
      </c>
      <c r="O33" s="27" t="s">
        <v>822</v>
      </c>
      <c r="P33" s="10" t="s">
        <v>59</v>
      </c>
      <c r="Q33" s="11">
        <v>41109</v>
      </c>
      <c r="R33" s="11">
        <v>42261</v>
      </c>
      <c r="S33" s="10" t="s">
        <v>74</v>
      </c>
      <c r="T33" s="10" t="s">
        <v>787</v>
      </c>
      <c r="U33" s="10" t="s">
        <v>63</v>
      </c>
      <c r="V33" s="10" t="s">
        <v>823</v>
      </c>
      <c r="W33" s="10"/>
      <c r="X33" s="10"/>
      <c r="Y33" s="10"/>
      <c r="Z33" s="10"/>
      <c r="AA33" s="10" t="s">
        <v>824</v>
      </c>
      <c r="AB33" s="11">
        <v>43809</v>
      </c>
      <c r="AC33" s="12"/>
      <c r="AD33" s="11">
        <v>43732</v>
      </c>
      <c r="AE33" s="13">
        <v>44827</v>
      </c>
      <c r="AF33" s="10"/>
      <c r="AG33" s="10" t="s">
        <v>784</v>
      </c>
      <c r="AH33" s="10" t="s">
        <v>82</v>
      </c>
    </row>
    <row r="34" spans="1:34" ht="70.150000000000006" customHeight="1" thickBot="1" x14ac:dyDescent="0.3">
      <c r="A34" s="18" t="s">
        <v>825</v>
      </c>
      <c r="B34" s="19" t="s">
        <v>826</v>
      </c>
      <c r="C34" s="19">
        <v>79</v>
      </c>
      <c r="D34" s="19">
        <v>79</v>
      </c>
      <c r="E34" s="19" t="s">
        <v>57</v>
      </c>
      <c r="F34" s="19" t="s">
        <v>58</v>
      </c>
      <c r="G34" s="19">
        <v>30.37</v>
      </c>
      <c r="H34" s="19" t="s">
        <v>59</v>
      </c>
      <c r="I34" s="20">
        <v>39185</v>
      </c>
      <c r="J34" s="20">
        <v>39185</v>
      </c>
      <c r="K34" s="19" t="s">
        <v>59</v>
      </c>
      <c r="L34" s="19"/>
      <c r="M34" s="19"/>
      <c r="N34" s="19" t="s">
        <v>60</v>
      </c>
      <c r="O34" s="19"/>
      <c r="P34" s="19" t="s">
        <v>59</v>
      </c>
      <c r="Q34" s="20">
        <v>40014</v>
      </c>
      <c r="R34" s="20">
        <v>41974</v>
      </c>
      <c r="S34" s="19" t="s">
        <v>61</v>
      </c>
      <c r="T34" s="19" t="s">
        <v>827</v>
      </c>
      <c r="U34" s="19" t="s">
        <v>63</v>
      </c>
      <c r="V34" s="19" t="s">
        <v>827</v>
      </c>
      <c r="W34" s="19" t="s">
        <v>828</v>
      </c>
      <c r="X34" s="19" t="s">
        <v>252</v>
      </c>
      <c r="Y34" s="19" t="s">
        <v>829</v>
      </c>
      <c r="Z34" s="19" t="s">
        <v>830</v>
      </c>
      <c r="AA34" s="19"/>
      <c r="AB34" s="20">
        <v>44389</v>
      </c>
      <c r="AC34" s="21"/>
      <c r="AD34" s="20">
        <v>44594</v>
      </c>
      <c r="AE34" s="20">
        <v>45689</v>
      </c>
      <c r="AF34" s="19"/>
      <c r="AG34" s="19" t="s">
        <v>784</v>
      </c>
      <c r="AH34" s="19" t="s">
        <v>82</v>
      </c>
    </row>
    <row r="35" spans="1:34" ht="70.150000000000006" customHeight="1" x14ac:dyDescent="0.25">
      <c r="A35" s="22" t="s">
        <v>831</v>
      </c>
      <c r="B35" s="23" t="s">
        <v>832</v>
      </c>
      <c r="C35" s="23" t="s">
        <v>820</v>
      </c>
      <c r="D35" s="23">
        <v>79</v>
      </c>
      <c r="E35" s="23" t="s">
        <v>57</v>
      </c>
      <c r="F35" s="23" t="s">
        <v>58</v>
      </c>
      <c r="G35" s="23">
        <v>17358.48</v>
      </c>
      <c r="H35" s="23" t="s">
        <v>63</v>
      </c>
      <c r="I35" s="24">
        <v>39185</v>
      </c>
      <c r="J35" s="24">
        <v>39185</v>
      </c>
      <c r="K35" s="23" t="s">
        <v>59</v>
      </c>
      <c r="L35" s="23"/>
      <c r="M35" s="23"/>
      <c r="N35" s="23" t="s">
        <v>60</v>
      </c>
      <c r="O35" s="23"/>
      <c r="P35" s="23" t="s">
        <v>59</v>
      </c>
      <c r="Q35" s="24">
        <v>40963</v>
      </c>
      <c r="R35" s="24"/>
      <c r="S35" s="23" t="s">
        <v>61</v>
      </c>
      <c r="T35" s="23" t="s">
        <v>833</v>
      </c>
      <c r="U35" s="23" t="s">
        <v>63</v>
      </c>
      <c r="V35" s="23" t="s">
        <v>833</v>
      </c>
      <c r="W35" s="23" t="s">
        <v>834</v>
      </c>
      <c r="X35" s="23" t="s">
        <v>835</v>
      </c>
      <c r="Y35" s="23" t="s">
        <v>836</v>
      </c>
      <c r="Z35" s="23" t="s">
        <v>837</v>
      </c>
      <c r="AA35" s="23"/>
      <c r="AB35" s="24">
        <v>44300</v>
      </c>
      <c r="AC35" s="25"/>
      <c r="AD35" s="24">
        <v>44341</v>
      </c>
      <c r="AE35" s="24">
        <v>45436</v>
      </c>
      <c r="AF35" s="23"/>
      <c r="AG35" s="23" t="s">
        <v>784</v>
      </c>
      <c r="AH35" s="23" t="s">
        <v>71</v>
      </c>
    </row>
    <row r="36" spans="1:34" ht="70.150000000000006" customHeight="1" x14ac:dyDescent="0.25">
      <c r="A36" s="9" t="s">
        <v>698</v>
      </c>
      <c r="B36" s="49" t="s">
        <v>699</v>
      </c>
      <c r="C36" s="10">
        <v>86</v>
      </c>
      <c r="D36" s="10">
        <v>86</v>
      </c>
      <c r="E36" s="10" t="s">
        <v>57</v>
      </c>
      <c r="F36" s="10" t="s">
        <v>58</v>
      </c>
      <c r="G36" s="10">
        <v>4.71</v>
      </c>
      <c r="H36" s="10" t="s">
        <v>59</v>
      </c>
      <c r="I36" s="11">
        <v>39185</v>
      </c>
      <c r="J36" s="11">
        <v>39185</v>
      </c>
      <c r="K36" s="10" t="s">
        <v>59</v>
      </c>
      <c r="L36" s="10"/>
      <c r="M36" s="10"/>
      <c r="N36" s="10" t="s">
        <v>60</v>
      </c>
      <c r="O36" s="10"/>
      <c r="P36" s="10" t="s">
        <v>59</v>
      </c>
      <c r="Q36" s="76">
        <v>44257</v>
      </c>
      <c r="R36" s="11">
        <v>43745</v>
      </c>
      <c r="S36" s="10" t="s">
        <v>74</v>
      </c>
      <c r="T36" s="10" t="s">
        <v>700</v>
      </c>
      <c r="U36" s="49" t="s">
        <v>59</v>
      </c>
      <c r="V36" s="49"/>
      <c r="W36" s="10"/>
      <c r="X36" s="10"/>
      <c r="Y36" s="10"/>
      <c r="Z36" s="10"/>
      <c r="AA36" s="10"/>
      <c r="AB36" s="11"/>
      <c r="AC36" s="12"/>
      <c r="AD36" s="11"/>
      <c r="AE36" s="11"/>
      <c r="AF36" s="10"/>
      <c r="AG36" s="10"/>
      <c r="AH36" s="10" t="s">
        <v>82</v>
      </c>
    </row>
    <row r="37" spans="1:34" ht="70.150000000000006" customHeight="1" x14ac:dyDescent="0.25">
      <c r="A37" s="9" t="s">
        <v>701</v>
      </c>
      <c r="B37" s="40" t="s">
        <v>702</v>
      </c>
      <c r="C37" s="10">
        <v>86</v>
      </c>
      <c r="D37" s="10">
        <v>86</v>
      </c>
      <c r="E37" s="10" t="s">
        <v>57</v>
      </c>
      <c r="F37" s="10" t="s">
        <v>58</v>
      </c>
      <c r="G37" s="10">
        <v>924.86</v>
      </c>
      <c r="H37" s="10" t="s">
        <v>63</v>
      </c>
      <c r="I37" s="11">
        <v>39185</v>
      </c>
      <c r="J37" s="11">
        <v>39185</v>
      </c>
      <c r="K37" s="10" t="s">
        <v>59</v>
      </c>
      <c r="L37" s="10"/>
      <c r="M37" s="10"/>
      <c r="N37" s="10" t="s">
        <v>60</v>
      </c>
      <c r="O37" s="10"/>
      <c r="P37" s="41" t="s">
        <v>63</v>
      </c>
      <c r="Q37" s="42">
        <v>40057</v>
      </c>
      <c r="R37" s="42">
        <v>37662</v>
      </c>
      <c r="S37" s="10" t="s">
        <v>74</v>
      </c>
      <c r="T37" s="10" t="s">
        <v>700</v>
      </c>
      <c r="U37" s="10" t="s">
        <v>63</v>
      </c>
      <c r="V37" s="10" t="s">
        <v>154</v>
      </c>
      <c r="W37" s="10" t="s">
        <v>703</v>
      </c>
      <c r="X37" s="10" t="s">
        <v>704</v>
      </c>
      <c r="Y37" s="10" t="s">
        <v>705</v>
      </c>
      <c r="Z37" s="10" t="s">
        <v>706</v>
      </c>
      <c r="AA37" s="10"/>
      <c r="AB37" s="11">
        <v>43830</v>
      </c>
      <c r="AC37" s="12"/>
      <c r="AD37" s="11">
        <v>44035</v>
      </c>
      <c r="AE37" s="11">
        <v>45154</v>
      </c>
      <c r="AF37" s="10" t="s">
        <v>707</v>
      </c>
      <c r="AG37" s="10"/>
      <c r="AH37" s="10" t="s">
        <v>71</v>
      </c>
    </row>
    <row r="38" spans="1:34" ht="70.150000000000006" customHeight="1" x14ac:dyDescent="0.25">
      <c r="A38" s="9" t="s">
        <v>708</v>
      </c>
      <c r="B38" s="43" t="s">
        <v>709</v>
      </c>
      <c r="C38" s="10">
        <v>86</v>
      </c>
      <c r="D38" s="10">
        <v>86</v>
      </c>
      <c r="E38" s="10" t="s">
        <v>57</v>
      </c>
      <c r="F38" s="10" t="s">
        <v>58</v>
      </c>
      <c r="G38" s="10">
        <v>932.78</v>
      </c>
      <c r="H38" s="10" t="s">
        <v>63</v>
      </c>
      <c r="I38" s="11">
        <v>39738</v>
      </c>
      <c r="J38" s="11">
        <v>39738</v>
      </c>
      <c r="K38" s="10" t="s">
        <v>59</v>
      </c>
      <c r="L38" s="10"/>
      <c r="M38" s="10"/>
      <c r="N38" s="10" t="s">
        <v>60</v>
      </c>
      <c r="O38" s="10"/>
      <c r="P38" s="10" t="s">
        <v>59</v>
      </c>
      <c r="Q38" s="11">
        <v>40029</v>
      </c>
      <c r="R38" s="11">
        <v>36612</v>
      </c>
      <c r="S38" s="10" t="s">
        <v>74</v>
      </c>
      <c r="T38" s="10" t="s">
        <v>700</v>
      </c>
      <c r="U38" s="10" t="s">
        <v>63</v>
      </c>
      <c r="V38" s="10" t="s">
        <v>154</v>
      </c>
      <c r="W38" s="10" t="s">
        <v>710</v>
      </c>
      <c r="X38" s="10" t="s">
        <v>711</v>
      </c>
      <c r="Y38" s="10" t="s">
        <v>712</v>
      </c>
      <c r="Z38" s="10" t="s">
        <v>713</v>
      </c>
      <c r="AA38" s="10"/>
      <c r="AB38" s="11">
        <v>43876</v>
      </c>
      <c r="AC38" s="12"/>
      <c r="AD38" s="11">
        <v>44035</v>
      </c>
      <c r="AE38" s="44" t="s">
        <v>714</v>
      </c>
      <c r="AF38" s="10" t="s">
        <v>707</v>
      </c>
      <c r="AG38" s="10"/>
      <c r="AH38" s="10" t="s">
        <v>82</v>
      </c>
    </row>
    <row r="39" spans="1:34" ht="70.150000000000006" customHeight="1" x14ac:dyDescent="0.25">
      <c r="A39" s="9" t="s">
        <v>715</v>
      </c>
      <c r="B39" s="45" t="s">
        <v>716</v>
      </c>
      <c r="C39" s="10">
        <v>86</v>
      </c>
      <c r="D39" s="10">
        <v>86</v>
      </c>
      <c r="E39" s="10" t="s">
        <v>57</v>
      </c>
      <c r="F39" s="10" t="s">
        <v>58</v>
      </c>
      <c r="G39" s="10">
        <v>780.28</v>
      </c>
      <c r="H39" s="10" t="s">
        <v>63</v>
      </c>
      <c r="I39" s="11">
        <v>39185</v>
      </c>
      <c r="J39" s="11">
        <v>39185</v>
      </c>
      <c r="K39" s="10" t="s">
        <v>59</v>
      </c>
      <c r="L39" s="10"/>
      <c r="M39" s="10"/>
      <c r="N39" s="10" t="s">
        <v>60</v>
      </c>
      <c r="O39" s="10"/>
      <c r="P39" s="10" t="s">
        <v>59</v>
      </c>
      <c r="Q39" s="11">
        <v>40029</v>
      </c>
      <c r="R39" s="11">
        <v>37295</v>
      </c>
      <c r="S39" s="10" t="s">
        <v>74</v>
      </c>
      <c r="T39" s="10" t="s">
        <v>700</v>
      </c>
      <c r="U39" s="10" t="s">
        <v>63</v>
      </c>
      <c r="V39" s="10" t="s">
        <v>154</v>
      </c>
      <c r="W39" s="10" t="s">
        <v>710</v>
      </c>
      <c r="X39" s="10" t="s">
        <v>711</v>
      </c>
      <c r="Y39" s="10" t="s">
        <v>712</v>
      </c>
      <c r="Z39" s="10" t="s">
        <v>713</v>
      </c>
      <c r="AA39" s="10"/>
      <c r="AB39" s="11">
        <v>43876</v>
      </c>
      <c r="AC39" s="12"/>
      <c r="AD39" s="11">
        <v>44035</v>
      </c>
      <c r="AE39" s="46" t="s">
        <v>717</v>
      </c>
      <c r="AF39" s="10" t="s">
        <v>707</v>
      </c>
      <c r="AG39" s="10"/>
      <c r="AH39" s="10" t="s">
        <v>71</v>
      </c>
    </row>
    <row r="40" spans="1:34" ht="70.150000000000006" customHeight="1" x14ac:dyDescent="0.25">
      <c r="A40" s="9" t="s">
        <v>718</v>
      </c>
      <c r="B40" s="47" t="s">
        <v>719</v>
      </c>
      <c r="C40" s="10">
        <v>86</v>
      </c>
      <c r="D40" s="10">
        <v>86</v>
      </c>
      <c r="E40" s="10" t="s">
        <v>57</v>
      </c>
      <c r="F40" s="10" t="s">
        <v>58</v>
      </c>
      <c r="G40" s="10">
        <v>62.8</v>
      </c>
      <c r="H40" s="10" t="s">
        <v>59</v>
      </c>
      <c r="I40" s="11">
        <v>41893</v>
      </c>
      <c r="J40" s="11">
        <v>41893</v>
      </c>
      <c r="K40" s="10" t="s">
        <v>59</v>
      </c>
      <c r="L40" s="10"/>
      <c r="M40" s="10"/>
      <c r="N40" s="10" t="s">
        <v>60</v>
      </c>
      <c r="O40" s="10"/>
      <c r="P40" s="10" t="s">
        <v>59</v>
      </c>
      <c r="Q40" s="11">
        <v>40987</v>
      </c>
      <c r="R40" s="11">
        <v>44463</v>
      </c>
      <c r="S40" s="10" t="s">
        <v>74</v>
      </c>
      <c r="T40" s="10" t="s">
        <v>700</v>
      </c>
      <c r="U40" s="10" t="s">
        <v>63</v>
      </c>
      <c r="V40" s="10" t="s">
        <v>720</v>
      </c>
      <c r="W40" s="10" t="s">
        <v>721</v>
      </c>
      <c r="X40" s="10" t="s">
        <v>722</v>
      </c>
      <c r="Y40" s="10" t="s">
        <v>723</v>
      </c>
      <c r="Z40" s="10" t="s">
        <v>724</v>
      </c>
      <c r="AA40" s="10"/>
      <c r="AB40" s="11">
        <v>43723</v>
      </c>
      <c r="AC40" s="12"/>
      <c r="AD40" s="11">
        <v>43797</v>
      </c>
      <c r="AE40" s="48" t="s">
        <v>725</v>
      </c>
      <c r="AF40" s="10" t="s">
        <v>726</v>
      </c>
      <c r="AG40" s="10"/>
      <c r="AH40" s="10" t="s">
        <v>82</v>
      </c>
    </row>
    <row r="41" spans="1:34" ht="70.150000000000006" customHeight="1" x14ac:dyDescent="0.25">
      <c r="A41" s="9" t="s">
        <v>727</v>
      </c>
      <c r="B41" s="47" t="s">
        <v>728</v>
      </c>
      <c r="C41" s="10">
        <v>86</v>
      </c>
      <c r="D41" s="10">
        <v>86</v>
      </c>
      <c r="E41" s="10" t="s">
        <v>57</v>
      </c>
      <c r="F41" s="10" t="s">
        <v>58</v>
      </c>
      <c r="G41" s="10">
        <v>2779.59</v>
      </c>
      <c r="H41" s="10" t="s">
        <v>11</v>
      </c>
      <c r="I41" s="11">
        <v>39960</v>
      </c>
      <c r="J41" s="11">
        <v>39960</v>
      </c>
      <c r="K41" s="10" t="s">
        <v>59</v>
      </c>
      <c r="L41" s="10"/>
      <c r="M41" s="10"/>
      <c r="N41" s="10" t="s">
        <v>60</v>
      </c>
      <c r="O41" s="10"/>
      <c r="P41" s="28" t="s">
        <v>63</v>
      </c>
      <c r="Q41" s="11">
        <v>40744</v>
      </c>
      <c r="R41" s="11">
        <v>37264</v>
      </c>
      <c r="S41" s="10" t="s">
        <v>74</v>
      </c>
      <c r="T41" s="10" t="s">
        <v>700</v>
      </c>
      <c r="U41" s="10" t="s">
        <v>63</v>
      </c>
      <c r="V41" s="10" t="s">
        <v>76</v>
      </c>
      <c r="W41" s="10" t="s">
        <v>729</v>
      </c>
      <c r="X41" s="10" t="s">
        <v>730</v>
      </c>
      <c r="Y41" s="10" t="s">
        <v>731</v>
      </c>
      <c r="Z41" s="10" t="s">
        <v>732</v>
      </c>
      <c r="AA41" s="10"/>
      <c r="AB41" s="11">
        <v>43483</v>
      </c>
      <c r="AC41" s="12"/>
      <c r="AD41" s="11">
        <v>43762</v>
      </c>
      <c r="AE41" s="48" t="s">
        <v>725</v>
      </c>
      <c r="AF41" s="10" t="s">
        <v>733</v>
      </c>
      <c r="AG41" s="10"/>
      <c r="AH41" s="10" t="s">
        <v>71</v>
      </c>
    </row>
    <row r="42" spans="1:34" ht="70.150000000000006" customHeight="1" x14ac:dyDescent="0.25">
      <c r="A42" s="9" t="s">
        <v>734</v>
      </c>
      <c r="B42" s="45" t="s">
        <v>735</v>
      </c>
      <c r="C42" s="10">
        <v>86</v>
      </c>
      <c r="D42" s="10">
        <v>86</v>
      </c>
      <c r="E42" s="10" t="s">
        <v>57</v>
      </c>
      <c r="F42" s="10" t="s">
        <v>58</v>
      </c>
      <c r="G42" s="10">
        <v>492.31</v>
      </c>
      <c r="H42" s="10" t="s">
        <v>59</v>
      </c>
      <c r="I42" s="11">
        <v>39738</v>
      </c>
      <c r="J42" s="11">
        <v>39738</v>
      </c>
      <c r="K42" s="10" t="s">
        <v>59</v>
      </c>
      <c r="L42" s="10"/>
      <c r="M42" s="10"/>
      <c r="N42" s="10" t="s">
        <v>60</v>
      </c>
      <c r="O42" s="10"/>
      <c r="P42" s="10" t="s">
        <v>59</v>
      </c>
      <c r="Q42" s="11">
        <v>40029</v>
      </c>
      <c r="R42" s="11">
        <v>36593</v>
      </c>
      <c r="S42" s="10" t="s">
        <v>74</v>
      </c>
      <c r="T42" s="10" t="s">
        <v>700</v>
      </c>
      <c r="U42" s="10" t="s">
        <v>63</v>
      </c>
      <c r="V42" s="10" t="s">
        <v>154</v>
      </c>
      <c r="W42" s="10" t="s">
        <v>710</v>
      </c>
      <c r="X42" s="10" t="s">
        <v>711</v>
      </c>
      <c r="Y42" s="10" t="s">
        <v>712</v>
      </c>
      <c r="Z42" s="10" t="s">
        <v>713</v>
      </c>
      <c r="AA42" s="10"/>
      <c r="AB42" s="11">
        <v>43876</v>
      </c>
      <c r="AC42" s="12"/>
      <c r="AD42" s="11">
        <v>44035</v>
      </c>
      <c r="AE42" s="46" t="s">
        <v>717</v>
      </c>
      <c r="AF42" s="10" t="s">
        <v>707</v>
      </c>
      <c r="AG42" s="10"/>
      <c r="AH42" s="10" t="s">
        <v>82</v>
      </c>
    </row>
    <row r="43" spans="1:34" ht="70.150000000000006" customHeight="1" x14ac:dyDescent="0.25">
      <c r="A43" s="9" t="s">
        <v>736</v>
      </c>
      <c r="B43" s="49" t="s">
        <v>737</v>
      </c>
      <c r="C43" s="10">
        <v>86</v>
      </c>
      <c r="D43" s="10">
        <v>86</v>
      </c>
      <c r="E43" s="10" t="s">
        <v>57</v>
      </c>
      <c r="F43" s="10" t="s">
        <v>58</v>
      </c>
      <c r="G43" s="10">
        <v>19.350000000000001</v>
      </c>
      <c r="H43" s="10" t="s">
        <v>59</v>
      </c>
      <c r="I43" s="11">
        <v>39185</v>
      </c>
      <c r="J43" s="11">
        <v>39185</v>
      </c>
      <c r="K43" s="10" t="s">
        <v>59</v>
      </c>
      <c r="L43" s="10"/>
      <c r="M43" s="10"/>
      <c r="N43" s="10" t="s">
        <v>60</v>
      </c>
      <c r="O43" s="10"/>
      <c r="P43" s="10" t="s">
        <v>59</v>
      </c>
      <c r="Q43" s="11">
        <v>41540</v>
      </c>
      <c r="R43" s="11">
        <v>37158</v>
      </c>
      <c r="S43" s="10" t="s">
        <v>74</v>
      </c>
      <c r="T43" s="10" t="s">
        <v>700</v>
      </c>
      <c r="U43" s="49" t="s">
        <v>59</v>
      </c>
      <c r="V43" s="49"/>
      <c r="W43" s="10"/>
      <c r="X43" s="10"/>
      <c r="Y43" s="10"/>
      <c r="Z43" s="10"/>
      <c r="AA43" s="10"/>
      <c r="AB43" s="11"/>
      <c r="AC43" s="12"/>
      <c r="AD43" s="11"/>
      <c r="AE43" s="11"/>
      <c r="AF43" s="10"/>
      <c r="AG43" s="10"/>
      <c r="AH43" s="10" t="s">
        <v>82</v>
      </c>
    </row>
    <row r="44" spans="1:34" ht="70.150000000000006" customHeight="1" thickBot="1" x14ac:dyDescent="0.3">
      <c r="A44" s="18" t="s">
        <v>738</v>
      </c>
      <c r="B44" s="39" t="s">
        <v>739</v>
      </c>
      <c r="C44" s="19">
        <v>86</v>
      </c>
      <c r="D44" s="19">
        <v>86</v>
      </c>
      <c r="E44" s="19" t="s">
        <v>57</v>
      </c>
      <c r="F44" s="19" t="s">
        <v>58</v>
      </c>
      <c r="G44" s="19">
        <v>73.48</v>
      </c>
      <c r="H44" s="19" t="s">
        <v>59</v>
      </c>
      <c r="I44" s="20">
        <v>39185</v>
      </c>
      <c r="J44" s="20">
        <v>39185</v>
      </c>
      <c r="K44" s="19" t="s">
        <v>59</v>
      </c>
      <c r="L44" s="19"/>
      <c r="M44" s="19"/>
      <c r="N44" s="19" t="s">
        <v>60</v>
      </c>
      <c r="O44" s="19"/>
      <c r="P44" s="19" t="s">
        <v>59</v>
      </c>
      <c r="Q44" s="20">
        <v>40842</v>
      </c>
      <c r="R44" s="20">
        <v>38968</v>
      </c>
      <c r="S44" s="19" t="s">
        <v>74</v>
      </c>
      <c r="T44" s="19" t="s">
        <v>700</v>
      </c>
      <c r="U44" s="19" t="s">
        <v>63</v>
      </c>
      <c r="V44" s="19" t="s">
        <v>720</v>
      </c>
      <c r="W44" s="19" t="s">
        <v>740</v>
      </c>
      <c r="X44" s="19" t="s">
        <v>741</v>
      </c>
      <c r="Y44" s="19" t="s">
        <v>742</v>
      </c>
      <c r="Z44" s="19" t="s">
        <v>743</v>
      </c>
      <c r="AA44" s="19"/>
      <c r="AB44" s="20">
        <v>43723</v>
      </c>
      <c r="AC44" s="21"/>
      <c r="AD44" s="20">
        <v>43797</v>
      </c>
      <c r="AE44" s="26">
        <v>44897</v>
      </c>
      <c r="AF44" s="19" t="s">
        <v>744</v>
      </c>
      <c r="AG44" s="19"/>
      <c r="AH44" s="19" t="s">
        <v>82</v>
      </c>
    </row>
    <row r="45" spans="1:34" ht="70.150000000000006" customHeight="1" x14ac:dyDescent="0.25">
      <c r="A45" s="22" t="s">
        <v>1182</v>
      </c>
      <c r="B45" s="23" t="s">
        <v>1183</v>
      </c>
      <c r="C45" s="23">
        <v>17</v>
      </c>
      <c r="D45" s="23">
        <v>17</v>
      </c>
      <c r="E45" s="23" t="s">
        <v>57</v>
      </c>
      <c r="F45" s="23" t="s">
        <v>58</v>
      </c>
      <c r="G45" s="23">
        <v>575.61</v>
      </c>
      <c r="H45" s="23" t="s">
        <v>59</v>
      </c>
      <c r="I45" s="24">
        <v>38938</v>
      </c>
      <c r="J45" s="24">
        <v>38938</v>
      </c>
      <c r="K45" s="23" t="s">
        <v>59</v>
      </c>
      <c r="L45" s="23"/>
      <c r="M45" s="23"/>
      <c r="N45" s="23" t="s">
        <v>60</v>
      </c>
      <c r="O45" s="23"/>
      <c r="P45" s="23" t="s">
        <v>59</v>
      </c>
      <c r="Q45" s="24">
        <v>40648</v>
      </c>
      <c r="R45" s="24">
        <v>43628</v>
      </c>
      <c r="S45" s="23" t="s">
        <v>74</v>
      </c>
      <c r="T45" s="23" t="s">
        <v>1166</v>
      </c>
      <c r="U45" s="23" t="s">
        <v>63</v>
      </c>
      <c r="V45" s="23" t="s">
        <v>92</v>
      </c>
      <c r="W45" s="23" t="s">
        <v>1184</v>
      </c>
      <c r="X45" s="23" t="s">
        <v>1185</v>
      </c>
      <c r="Y45" s="23" t="s">
        <v>1186</v>
      </c>
      <c r="Z45" s="23" t="s">
        <v>1187</v>
      </c>
      <c r="AA45" s="23"/>
      <c r="AB45" s="24">
        <v>44694</v>
      </c>
      <c r="AC45" s="25">
        <v>44840</v>
      </c>
      <c r="AD45" s="81">
        <v>44753</v>
      </c>
      <c r="AE45" s="51">
        <v>45117</v>
      </c>
      <c r="AF45" s="84" t="s">
        <v>1188</v>
      </c>
      <c r="AG45" s="23" t="s">
        <v>1189</v>
      </c>
      <c r="AH45" s="23" t="s">
        <v>71</v>
      </c>
    </row>
    <row r="46" spans="1:34" ht="70.150000000000006" customHeight="1" x14ac:dyDescent="0.25">
      <c r="A46" s="9" t="s">
        <v>745</v>
      </c>
      <c r="B46" s="14" t="s">
        <v>746</v>
      </c>
      <c r="C46" s="10">
        <v>86</v>
      </c>
      <c r="D46" s="10">
        <v>86</v>
      </c>
      <c r="E46" s="10" t="s">
        <v>57</v>
      </c>
      <c r="F46" s="10" t="s">
        <v>58</v>
      </c>
      <c r="G46" s="10">
        <v>149.63</v>
      </c>
      <c r="H46" s="10" t="s">
        <v>59</v>
      </c>
      <c r="I46" s="11">
        <v>39185</v>
      </c>
      <c r="J46" s="11">
        <v>39185</v>
      </c>
      <c r="K46" s="10" t="s">
        <v>59</v>
      </c>
      <c r="L46" s="10"/>
      <c r="M46" s="10"/>
      <c r="N46" s="10" t="s">
        <v>60</v>
      </c>
      <c r="O46" s="10"/>
      <c r="P46" s="10" t="s">
        <v>59</v>
      </c>
      <c r="Q46" s="11">
        <v>40842</v>
      </c>
      <c r="R46" s="11">
        <v>38968</v>
      </c>
      <c r="S46" s="10" t="s">
        <v>74</v>
      </c>
      <c r="T46" s="10" t="s">
        <v>700</v>
      </c>
      <c r="U46" s="10" t="s">
        <v>63</v>
      </c>
      <c r="V46" s="10" t="s">
        <v>154</v>
      </c>
      <c r="W46" s="10" t="s">
        <v>710</v>
      </c>
      <c r="X46" s="10" t="s">
        <v>711</v>
      </c>
      <c r="Y46" s="10" t="s">
        <v>712</v>
      </c>
      <c r="Z46" s="10" t="s">
        <v>713</v>
      </c>
      <c r="AA46" s="10"/>
      <c r="AB46" s="11">
        <v>43723</v>
      </c>
      <c r="AC46" s="12"/>
      <c r="AD46" s="11">
        <v>43797</v>
      </c>
      <c r="AE46" s="13">
        <v>44897</v>
      </c>
      <c r="AF46" s="10" t="s">
        <v>747</v>
      </c>
      <c r="AG46" s="10"/>
      <c r="AH46" s="10" t="s">
        <v>82</v>
      </c>
    </row>
    <row r="47" spans="1:34" ht="70.150000000000006" customHeight="1" x14ac:dyDescent="0.25">
      <c r="A47" s="65" t="s">
        <v>1334</v>
      </c>
      <c r="B47" s="66" t="s">
        <v>1335</v>
      </c>
      <c r="C47" s="10"/>
      <c r="D47" s="10"/>
      <c r="E47" s="10"/>
      <c r="F47" s="10"/>
      <c r="G47" s="10"/>
      <c r="H47" s="10"/>
      <c r="I47" s="11"/>
      <c r="J47" s="11"/>
      <c r="K47" s="10"/>
      <c r="L47" s="10"/>
      <c r="M47" s="10"/>
      <c r="N47" s="10"/>
      <c r="O47" s="10"/>
      <c r="P47" s="10"/>
      <c r="Q47" s="11"/>
      <c r="R47" s="11"/>
      <c r="S47" s="10"/>
      <c r="T47" s="10"/>
      <c r="U47" s="10"/>
      <c r="V47" s="10"/>
      <c r="W47" s="10"/>
      <c r="X47" s="10"/>
      <c r="Y47" s="10"/>
      <c r="Z47" s="10"/>
      <c r="AA47" s="10"/>
      <c r="AB47" s="11"/>
      <c r="AC47" s="12"/>
      <c r="AD47" s="11"/>
      <c r="AE47" s="11"/>
      <c r="AF47" s="10"/>
      <c r="AG47" s="10"/>
      <c r="AH47" s="10"/>
    </row>
    <row r="48" spans="1:34" ht="70.150000000000006" customHeight="1" x14ac:dyDescent="0.25">
      <c r="A48" s="9" t="s">
        <v>1190</v>
      </c>
      <c r="B48" s="10" t="s">
        <v>1191</v>
      </c>
      <c r="C48" s="10">
        <v>17</v>
      </c>
      <c r="D48" s="10">
        <v>17</v>
      </c>
      <c r="E48" s="10" t="s">
        <v>57</v>
      </c>
      <c r="F48" s="10" t="s">
        <v>58</v>
      </c>
      <c r="G48" s="10">
        <v>146.02000000000001</v>
      </c>
      <c r="H48" s="10" t="s">
        <v>59</v>
      </c>
      <c r="I48" s="11">
        <v>39960</v>
      </c>
      <c r="J48" s="11">
        <v>39960</v>
      </c>
      <c r="K48" s="10" t="s">
        <v>59</v>
      </c>
      <c r="L48" s="10"/>
      <c r="M48" s="10"/>
      <c r="N48" s="10" t="s">
        <v>60</v>
      </c>
      <c r="O48" s="10"/>
      <c r="P48" s="10" t="s">
        <v>59</v>
      </c>
      <c r="Q48" s="11">
        <v>40291</v>
      </c>
      <c r="R48" s="11">
        <v>43608</v>
      </c>
      <c r="S48" s="10" t="s">
        <v>74</v>
      </c>
      <c r="T48" s="10" t="s">
        <v>1166</v>
      </c>
      <c r="U48" s="10" t="s">
        <v>63</v>
      </c>
      <c r="V48" s="10" t="s">
        <v>92</v>
      </c>
      <c r="W48" s="10" t="s">
        <v>93</v>
      </c>
      <c r="X48" s="10" t="s">
        <v>94</v>
      </c>
      <c r="Y48" s="10" t="s">
        <v>95</v>
      </c>
      <c r="Z48" s="10" t="s">
        <v>1192</v>
      </c>
      <c r="AA48" s="10"/>
      <c r="AB48" s="11">
        <v>43839</v>
      </c>
      <c r="AC48" s="12">
        <v>44693</v>
      </c>
      <c r="AD48" s="11">
        <v>43955</v>
      </c>
      <c r="AE48" s="13">
        <v>45050</v>
      </c>
      <c r="AF48" s="10"/>
      <c r="AG48" s="10" t="s">
        <v>1168</v>
      </c>
      <c r="AH48" s="10" t="s">
        <v>82</v>
      </c>
    </row>
    <row r="49" spans="1:34" ht="70.150000000000006" customHeight="1" x14ac:dyDescent="0.25">
      <c r="A49" s="9" t="s">
        <v>1193</v>
      </c>
      <c r="B49" s="10" t="s">
        <v>1194</v>
      </c>
      <c r="C49" s="10" t="s">
        <v>123</v>
      </c>
      <c r="D49" s="10">
        <v>17</v>
      </c>
      <c r="E49" s="10" t="s">
        <v>57</v>
      </c>
      <c r="F49" s="10" t="s">
        <v>58</v>
      </c>
      <c r="G49" s="10">
        <v>7104.6</v>
      </c>
      <c r="H49" s="10" t="s">
        <v>63</v>
      </c>
      <c r="I49" s="11">
        <v>39185</v>
      </c>
      <c r="J49" s="11">
        <v>39185</v>
      </c>
      <c r="K49" s="10" t="s">
        <v>59</v>
      </c>
      <c r="L49" s="10"/>
      <c r="M49" s="10"/>
      <c r="N49" s="10" t="s">
        <v>60</v>
      </c>
      <c r="O49" s="10"/>
      <c r="P49" s="10" t="s">
        <v>63</v>
      </c>
      <c r="Q49" s="11">
        <v>40178</v>
      </c>
      <c r="R49" s="11">
        <v>43854</v>
      </c>
      <c r="S49" s="10" t="s">
        <v>61</v>
      </c>
      <c r="T49" s="10" t="s">
        <v>1195</v>
      </c>
      <c r="U49" s="10" t="s">
        <v>63</v>
      </c>
      <c r="V49" s="10" t="s">
        <v>1195</v>
      </c>
      <c r="W49" s="10" t="s">
        <v>1196</v>
      </c>
      <c r="X49" s="10" t="s">
        <v>1197</v>
      </c>
      <c r="Y49" s="10" t="s">
        <v>1198</v>
      </c>
      <c r="Z49" s="10" t="s">
        <v>1199</v>
      </c>
      <c r="AA49" s="10"/>
      <c r="AB49" s="11">
        <v>44278</v>
      </c>
      <c r="AC49" s="12">
        <v>44278</v>
      </c>
      <c r="AD49" s="11">
        <v>44424</v>
      </c>
      <c r="AE49" s="11">
        <v>45520</v>
      </c>
      <c r="AF49" s="10"/>
      <c r="AG49" s="10" t="s">
        <v>1200</v>
      </c>
      <c r="AH49" s="10" t="s">
        <v>71</v>
      </c>
    </row>
    <row r="50" spans="1:34" ht="70.150000000000006" customHeight="1" x14ac:dyDescent="0.25">
      <c r="A50" s="9" t="s">
        <v>1201</v>
      </c>
      <c r="B50" s="10" t="s">
        <v>1202</v>
      </c>
      <c r="C50" s="10" t="s">
        <v>123</v>
      </c>
      <c r="D50" s="10">
        <v>17</v>
      </c>
      <c r="E50" s="10" t="s">
        <v>57</v>
      </c>
      <c r="F50" s="10" t="s">
        <v>58</v>
      </c>
      <c r="G50" s="10">
        <v>1208.18</v>
      </c>
      <c r="H50" s="10" t="s">
        <v>59</v>
      </c>
      <c r="I50" s="11">
        <v>39960</v>
      </c>
      <c r="J50" s="11">
        <v>39960</v>
      </c>
      <c r="K50" s="10" t="s">
        <v>63</v>
      </c>
      <c r="L50" s="10" t="s">
        <v>1203</v>
      </c>
      <c r="M50" s="10" t="s">
        <v>1204</v>
      </c>
      <c r="N50" s="10" t="s">
        <v>60</v>
      </c>
      <c r="O50" s="10"/>
      <c r="P50" s="10" t="s">
        <v>59</v>
      </c>
      <c r="Q50" s="11">
        <v>40178</v>
      </c>
      <c r="R50" s="11">
        <v>44658</v>
      </c>
      <c r="S50" s="10" t="s">
        <v>61</v>
      </c>
      <c r="T50" s="10" t="s">
        <v>1205</v>
      </c>
      <c r="U50" s="10" t="s">
        <v>63</v>
      </c>
      <c r="V50" s="10" t="s">
        <v>1206</v>
      </c>
      <c r="W50" s="14" t="s">
        <v>1207</v>
      </c>
      <c r="X50" s="60"/>
      <c r="Y50" s="60"/>
      <c r="Z50" s="60"/>
      <c r="AA50" s="10"/>
      <c r="AB50" s="11">
        <v>44643</v>
      </c>
      <c r="AC50" s="12">
        <v>44643</v>
      </c>
      <c r="AD50" s="38">
        <v>44728</v>
      </c>
      <c r="AE50" s="38">
        <v>45824</v>
      </c>
      <c r="AF50" s="10" t="s">
        <v>1208</v>
      </c>
      <c r="AG50" s="10" t="s">
        <v>1209</v>
      </c>
      <c r="AH50" s="10" t="s">
        <v>71</v>
      </c>
    </row>
    <row r="51" spans="1:34" ht="70.150000000000006" customHeight="1" x14ac:dyDescent="0.25">
      <c r="A51" s="9" t="s">
        <v>748</v>
      </c>
      <c r="B51" s="10" t="s">
        <v>749</v>
      </c>
      <c r="C51" s="10">
        <v>86</v>
      </c>
      <c r="D51" s="10">
        <v>86</v>
      </c>
      <c r="E51" s="10" t="s">
        <v>57</v>
      </c>
      <c r="F51" s="10" t="s">
        <v>58</v>
      </c>
      <c r="G51" s="10">
        <v>570.4</v>
      </c>
      <c r="H51" s="10" t="s">
        <v>59</v>
      </c>
      <c r="I51" s="11">
        <v>39185</v>
      </c>
      <c r="J51" s="11">
        <v>39185</v>
      </c>
      <c r="K51" s="10" t="s">
        <v>59</v>
      </c>
      <c r="L51" s="10"/>
      <c r="M51" s="10"/>
      <c r="N51" s="10" t="s">
        <v>60</v>
      </c>
      <c r="O51" s="10"/>
      <c r="P51" s="10" t="s">
        <v>59</v>
      </c>
      <c r="Q51" s="11">
        <v>41540</v>
      </c>
      <c r="R51" s="11">
        <v>38968</v>
      </c>
      <c r="S51" s="10" t="s">
        <v>74</v>
      </c>
      <c r="T51" s="10" t="s">
        <v>700</v>
      </c>
      <c r="U51" s="10" t="s">
        <v>63</v>
      </c>
      <c r="V51" s="10" t="s">
        <v>720</v>
      </c>
      <c r="W51" s="10" t="s">
        <v>750</v>
      </c>
      <c r="X51" s="10" t="s">
        <v>751</v>
      </c>
      <c r="Y51" s="10" t="s">
        <v>752</v>
      </c>
      <c r="Z51" s="10" t="s">
        <v>753</v>
      </c>
      <c r="AA51" s="10"/>
      <c r="AB51" s="11">
        <v>44754</v>
      </c>
      <c r="AC51" s="12"/>
      <c r="AD51" s="11" t="s">
        <v>754</v>
      </c>
      <c r="AE51" s="11" t="s">
        <v>755</v>
      </c>
      <c r="AF51" s="10"/>
      <c r="AG51" s="10"/>
      <c r="AH51" s="10" t="s">
        <v>82</v>
      </c>
    </row>
    <row r="52" spans="1:34" ht="70.150000000000006" customHeight="1" x14ac:dyDescent="0.25">
      <c r="A52" s="9" t="s">
        <v>1210</v>
      </c>
      <c r="B52" s="10" t="s">
        <v>1211</v>
      </c>
      <c r="C52" s="10">
        <v>17</v>
      </c>
      <c r="D52" s="10">
        <v>17</v>
      </c>
      <c r="E52" s="10" t="s">
        <v>57</v>
      </c>
      <c r="F52" s="10" t="s">
        <v>58</v>
      </c>
      <c r="G52" s="10">
        <v>41.11</v>
      </c>
      <c r="H52" s="10" t="s">
        <v>59</v>
      </c>
      <c r="I52" s="11">
        <v>38950</v>
      </c>
      <c r="J52" s="11">
        <v>42604</v>
      </c>
      <c r="K52" s="10" t="s">
        <v>59</v>
      </c>
      <c r="L52" s="10"/>
      <c r="M52" s="10"/>
      <c r="N52" s="10" t="s">
        <v>60</v>
      </c>
      <c r="O52" s="10"/>
      <c r="P52" s="10" t="s">
        <v>59</v>
      </c>
      <c r="Q52" s="11">
        <v>40291</v>
      </c>
      <c r="R52" s="11">
        <v>43608</v>
      </c>
      <c r="S52" s="10" t="s">
        <v>61</v>
      </c>
      <c r="T52" s="10" t="s">
        <v>1212</v>
      </c>
      <c r="U52" s="10" t="s">
        <v>63</v>
      </c>
      <c r="V52" s="10" t="s">
        <v>1212</v>
      </c>
      <c r="W52" s="10" t="s">
        <v>1213</v>
      </c>
      <c r="X52" s="10" t="s">
        <v>1214</v>
      </c>
      <c r="Y52" s="10" t="s">
        <v>1215</v>
      </c>
      <c r="Z52" s="10" t="s">
        <v>1216</v>
      </c>
      <c r="AA52" s="10"/>
      <c r="AB52" s="11">
        <v>43794</v>
      </c>
      <c r="AC52" s="12">
        <v>44900</v>
      </c>
      <c r="AD52" s="11">
        <v>43831</v>
      </c>
      <c r="AE52" s="13">
        <v>44926</v>
      </c>
      <c r="AF52" s="10"/>
      <c r="AG52" s="10" t="s">
        <v>1217</v>
      </c>
      <c r="AH52" s="10" t="s">
        <v>82</v>
      </c>
    </row>
    <row r="53" spans="1:34" ht="70.150000000000006" customHeight="1" x14ac:dyDescent="0.25">
      <c r="A53" s="9" t="s">
        <v>1218</v>
      </c>
      <c r="B53" s="10" t="s">
        <v>1219</v>
      </c>
      <c r="C53" s="10">
        <v>17</v>
      </c>
      <c r="D53" s="10">
        <v>17</v>
      </c>
      <c r="E53" s="10" t="s">
        <v>57</v>
      </c>
      <c r="F53" s="10" t="s">
        <v>58</v>
      </c>
      <c r="G53" s="10">
        <v>16.8</v>
      </c>
      <c r="H53" s="10" t="s">
        <v>59</v>
      </c>
      <c r="I53" s="11">
        <v>39960</v>
      </c>
      <c r="J53" s="11">
        <v>42604</v>
      </c>
      <c r="K53" s="10" t="s">
        <v>59</v>
      </c>
      <c r="L53" s="10"/>
      <c r="M53" s="10"/>
      <c r="N53" s="10" t="s">
        <v>60</v>
      </c>
      <c r="O53" s="10"/>
      <c r="P53" s="10" t="s">
        <v>59</v>
      </c>
      <c r="Q53" s="11">
        <v>40291</v>
      </c>
      <c r="R53" s="11">
        <v>43966</v>
      </c>
      <c r="S53" s="10" t="s">
        <v>74</v>
      </c>
      <c r="T53" s="10" t="s">
        <v>1166</v>
      </c>
      <c r="U53" s="10" t="s">
        <v>63</v>
      </c>
      <c r="V53" s="10" t="s">
        <v>92</v>
      </c>
      <c r="W53" s="10" t="s">
        <v>93</v>
      </c>
      <c r="X53" s="10" t="s">
        <v>94</v>
      </c>
      <c r="Y53" s="10" t="s">
        <v>95</v>
      </c>
      <c r="Z53" s="10" t="s">
        <v>1192</v>
      </c>
      <c r="AA53" s="10"/>
      <c r="AB53" s="11">
        <v>43839</v>
      </c>
      <c r="AC53" s="12">
        <v>44698</v>
      </c>
      <c r="AD53" s="11">
        <v>43955</v>
      </c>
      <c r="AE53" s="13">
        <v>45050</v>
      </c>
      <c r="AF53" s="10"/>
      <c r="AG53" s="10" t="s">
        <v>1217</v>
      </c>
      <c r="AH53" s="10" t="s">
        <v>82</v>
      </c>
    </row>
    <row r="54" spans="1:34" ht="70.150000000000006" customHeight="1" x14ac:dyDescent="0.25">
      <c r="A54" s="9" t="s">
        <v>1220</v>
      </c>
      <c r="B54" s="10" t="s">
        <v>1221</v>
      </c>
      <c r="C54" s="10">
        <v>17</v>
      </c>
      <c r="D54" s="10">
        <v>17</v>
      </c>
      <c r="E54" s="10" t="s">
        <v>57</v>
      </c>
      <c r="F54" s="10" t="s">
        <v>58</v>
      </c>
      <c r="G54" s="10">
        <v>1.0900000000000001</v>
      </c>
      <c r="H54" s="10" t="s">
        <v>59</v>
      </c>
      <c r="I54" s="11">
        <v>38950</v>
      </c>
      <c r="J54" s="11">
        <v>38950</v>
      </c>
      <c r="K54" s="10" t="s">
        <v>59</v>
      </c>
      <c r="L54" s="10"/>
      <c r="M54" s="10"/>
      <c r="N54" s="10" t="s">
        <v>60</v>
      </c>
      <c r="O54" s="10"/>
      <c r="P54" s="10" t="s">
        <v>59</v>
      </c>
      <c r="Q54" s="11">
        <v>40648</v>
      </c>
      <c r="R54" s="11">
        <v>40766</v>
      </c>
      <c r="S54" s="10" t="s">
        <v>74</v>
      </c>
      <c r="T54" s="10" t="s">
        <v>1166</v>
      </c>
      <c r="U54" s="10" t="s">
        <v>63</v>
      </c>
      <c r="V54" s="10" t="s">
        <v>92</v>
      </c>
      <c r="W54" s="10" t="s">
        <v>93</v>
      </c>
      <c r="X54" s="10" t="s">
        <v>94</v>
      </c>
      <c r="Y54" s="10" t="s">
        <v>95</v>
      </c>
      <c r="Z54" s="10" t="s">
        <v>1192</v>
      </c>
      <c r="AA54" s="10"/>
      <c r="AB54" s="11">
        <v>43839</v>
      </c>
      <c r="AC54" s="12">
        <v>43891</v>
      </c>
      <c r="AD54" s="11">
        <v>43955</v>
      </c>
      <c r="AE54" s="13">
        <v>45050</v>
      </c>
      <c r="AF54" s="10"/>
      <c r="AG54" s="10" t="s">
        <v>1222</v>
      </c>
      <c r="AH54" s="10" t="s">
        <v>82</v>
      </c>
    </row>
    <row r="55" spans="1:34" ht="70.150000000000006" customHeight="1" x14ac:dyDescent="0.25">
      <c r="A55" s="9" t="s">
        <v>756</v>
      </c>
      <c r="B55" s="10" t="s">
        <v>757</v>
      </c>
      <c r="C55" s="10">
        <v>86</v>
      </c>
      <c r="D55" s="10">
        <v>86</v>
      </c>
      <c r="E55" s="10" t="s">
        <v>57</v>
      </c>
      <c r="F55" s="10" t="s">
        <v>58</v>
      </c>
      <c r="G55" s="10">
        <v>676.06</v>
      </c>
      <c r="H55" s="10" t="s">
        <v>59</v>
      </c>
      <c r="I55" s="11">
        <v>39185</v>
      </c>
      <c r="J55" s="11">
        <v>39185</v>
      </c>
      <c r="K55" s="10" t="s">
        <v>59</v>
      </c>
      <c r="L55" s="10"/>
      <c r="M55" s="10"/>
      <c r="N55" s="10" t="s">
        <v>60</v>
      </c>
      <c r="O55" s="10"/>
      <c r="P55" s="10" t="s">
        <v>59</v>
      </c>
      <c r="Q55" s="11">
        <v>41540</v>
      </c>
      <c r="R55" s="11">
        <v>38666</v>
      </c>
      <c r="S55" s="10" t="s">
        <v>74</v>
      </c>
      <c r="T55" s="10" t="s">
        <v>700</v>
      </c>
      <c r="U55" s="10" t="s">
        <v>63</v>
      </c>
      <c r="V55" s="10" t="s">
        <v>720</v>
      </c>
      <c r="W55" s="10" t="s">
        <v>750</v>
      </c>
      <c r="X55" s="10" t="s">
        <v>751</v>
      </c>
      <c r="Y55" s="10" t="s">
        <v>752</v>
      </c>
      <c r="Z55" s="10" t="s">
        <v>753</v>
      </c>
      <c r="AA55" s="10"/>
      <c r="AB55" s="11">
        <v>44754</v>
      </c>
      <c r="AC55" s="12"/>
      <c r="AD55" s="11" t="s">
        <v>754</v>
      </c>
      <c r="AE55" s="11" t="s">
        <v>758</v>
      </c>
      <c r="AF55" s="10"/>
      <c r="AG55" s="10"/>
      <c r="AH55" s="10" t="s">
        <v>82</v>
      </c>
    </row>
    <row r="56" spans="1:34" ht="70.150000000000006" customHeight="1" x14ac:dyDescent="0.25">
      <c r="A56" s="9" t="s">
        <v>1223</v>
      </c>
      <c r="B56" s="10" t="s">
        <v>1224</v>
      </c>
      <c r="C56" s="10" t="s">
        <v>123</v>
      </c>
      <c r="D56" s="10">
        <v>17</v>
      </c>
      <c r="E56" s="10" t="s">
        <v>57</v>
      </c>
      <c r="F56" s="10" t="s">
        <v>58</v>
      </c>
      <c r="G56" s="10">
        <v>4340.25</v>
      </c>
      <c r="H56" s="10" t="s">
        <v>59</v>
      </c>
      <c r="I56" s="11">
        <v>39960</v>
      </c>
      <c r="J56" s="11">
        <v>39960</v>
      </c>
      <c r="K56" s="10" t="s">
        <v>59</v>
      </c>
      <c r="L56" s="10"/>
      <c r="M56" s="10"/>
      <c r="N56" s="10" t="s">
        <v>60</v>
      </c>
      <c r="O56" s="10"/>
      <c r="P56" s="10" t="s">
        <v>59</v>
      </c>
      <c r="Q56" s="11">
        <v>41602</v>
      </c>
      <c r="R56" s="11">
        <v>43594</v>
      </c>
      <c r="S56" s="10" t="s">
        <v>61</v>
      </c>
      <c r="T56" s="10" t="s">
        <v>1225</v>
      </c>
      <c r="U56" s="10" t="s">
        <v>63</v>
      </c>
      <c r="V56" s="10" t="s">
        <v>1226</v>
      </c>
      <c r="W56" s="10" t="s">
        <v>1227</v>
      </c>
      <c r="X56" s="10" t="s">
        <v>1228</v>
      </c>
      <c r="Y56" s="10" t="s">
        <v>1229</v>
      </c>
      <c r="Z56" s="10" t="s">
        <v>1230</v>
      </c>
      <c r="AA56" s="10"/>
      <c r="AB56" s="11">
        <v>44537</v>
      </c>
      <c r="AC56" s="12">
        <v>44893</v>
      </c>
      <c r="AD56" s="11">
        <v>44562</v>
      </c>
      <c r="AE56" s="11">
        <v>45657</v>
      </c>
      <c r="AF56" s="10"/>
      <c r="AG56" s="10" t="s">
        <v>1231</v>
      </c>
      <c r="AH56" s="10" t="s">
        <v>71</v>
      </c>
    </row>
    <row r="57" spans="1:34" ht="70.150000000000006" customHeight="1" x14ac:dyDescent="0.25">
      <c r="A57" s="9" t="s">
        <v>146</v>
      </c>
      <c r="B57" s="10" t="s">
        <v>147</v>
      </c>
      <c r="C57" s="10" t="s">
        <v>123</v>
      </c>
      <c r="D57" s="10">
        <v>16</v>
      </c>
      <c r="E57" s="10" t="s">
        <v>57</v>
      </c>
      <c r="F57" s="10" t="s">
        <v>58</v>
      </c>
      <c r="G57" s="10">
        <v>5371.81</v>
      </c>
      <c r="H57" s="10" t="s">
        <v>59</v>
      </c>
      <c r="I57" s="11">
        <v>38950</v>
      </c>
      <c r="J57" s="11">
        <v>38950</v>
      </c>
      <c r="K57" s="10" t="s">
        <v>59</v>
      </c>
      <c r="L57" s="10"/>
      <c r="M57" s="10"/>
      <c r="N57" s="10" t="s">
        <v>60</v>
      </c>
      <c r="O57" s="10"/>
      <c r="P57" s="10" t="s">
        <v>59</v>
      </c>
      <c r="Q57" s="11">
        <v>40532</v>
      </c>
      <c r="R57" s="11">
        <v>40294</v>
      </c>
      <c r="S57" s="10" t="s">
        <v>61</v>
      </c>
      <c r="T57" s="10" t="s">
        <v>106</v>
      </c>
      <c r="U57" s="10" t="s">
        <v>63</v>
      </c>
      <c r="V57" s="10" t="s">
        <v>106</v>
      </c>
      <c r="W57" s="10" t="s">
        <v>107</v>
      </c>
      <c r="X57" s="10" t="s">
        <v>108</v>
      </c>
      <c r="Y57" s="10" t="s">
        <v>109</v>
      </c>
      <c r="Z57" s="10" t="s">
        <v>110</v>
      </c>
      <c r="AA57" s="16" t="s">
        <v>148</v>
      </c>
      <c r="AB57" s="11">
        <v>44362</v>
      </c>
      <c r="AC57" s="12"/>
      <c r="AD57" s="11">
        <v>44644</v>
      </c>
      <c r="AE57" s="11">
        <v>45740</v>
      </c>
      <c r="AF57" s="10"/>
      <c r="AG57" s="10" t="s">
        <v>70</v>
      </c>
      <c r="AH57" s="10" t="s">
        <v>71</v>
      </c>
    </row>
    <row r="58" spans="1:34" ht="70.150000000000006" customHeight="1" x14ac:dyDescent="0.25">
      <c r="A58" s="9" t="s">
        <v>1232</v>
      </c>
      <c r="B58" s="10" t="s">
        <v>1233</v>
      </c>
      <c r="C58" s="10" t="s">
        <v>123</v>
      </c>
      <c r="D58" s="10">
        <v>17</v>
      </c>
      <c r="E58" s="10" t="s">
        <v>57</v>
      </c>
      <c r="F58" s="10" t="s">
        <v>58</v>
      </c>
      <c r="G58" s="10">
        <v>1842.62</v>
      </c>
      <c r="H58" s="10" t="s">
        <v>59</v>
      </c>
      <c r="I58" s="11">
        <v>38950</v>
      </c>
      <c r="J58" s="11">
        <v>38950</v>
      </c>
      <c r="K58" s="10" t="s">
        <v>59</v>
      </c>
      <c r="L58" s="10"/>
      <c r="M58" s="10"/>
      <c r="N58" s="10" t="s">
        <v>60</v>
      </c>
      <c r="O58" s="10"/>
      <c r="P58" s="10" t="s">
        <v>59</v>
      </c>
      <c r="Q58" s="11">
        <v>41480</v>
      </c>
      <c r="R58" s="11">
        <v>44645</v>
      </c>
      <c r="S58" s="10" t="s">
        <v>61</v>
      </c>
      <c r="T58" s="10" t="s">
        <v>1234</v>
      </c>
      <c r="U58" s="10" t="s">
        <v>63</v>
      </c>
      <c r="V58" s="10" t="s">
        <v>1234</v>
      </c>
      <c r="W58" s="10" t="s">
        <v>1235</v>
      </c>
      <c r="X58" s="10"/>
      <c r="Y58" s="10"/>
      <c r="Z58" s="10"/>
      <c r="AA58" s="10"/>
      <c r="AB58" s="11"/>
      <c r="AC58" s="12">
        <v>44699</v>
      </c>
      <c r="AD58" s="38">
        <v>44711</v>
      </c>
      <c r="AE58" s="38">
        <v>45807</v>
      </c>
      <c r="AF58" s="10"/>
      <c r="AG58" s="10" t="s">
        <v>1168</v>
      </c>
      <c r="AH58" s="10" t="s">
        <v>71</v>
      </c>
    </row>
    <row r="59" spans="1:34" ht="70.150000000000006" customHeight="1" x14ac:dyDescent="0.25">
      <c r="A59" s="9" t="s">
        <v>838</v>
      </c>
      <c r="B59" s="10" t="s">
        <v>839</v>
      </c>
      <c r="C59" s="10">
        <v>79</v>
      </c>
      <c r="D59" s="10">
        <v>79</v>
      </c>
      <c r="E59" s="10" t="s">
        <v>57</v>
      </c>
      <c r="F59" s="10" t="s">
        <v>58</v>
      </c>
      <c r="G59" s="10">
        <v>0.03</v>
      </c>
      <c r="H59" s="10" t="s">
        <v>59</v>
      </c>
      <c r="I59" s="11">
        <v>41865</v>
      </c>
      <c r="J59" s="11">
        <v>41865</v>
      </c>
      <c r="K59" s="10" t="s">
        <v>59</v>
      </c>
      <c r="L59" s="10"/>
      <c r="M59" s="27" t="s">
        <v>779</v>
      </c>
      <c r="N59" s="10" t="s">
        <v>60</v>
      </c>
      <c r="O59" s="10"/>
      <c r="P59" s="10" t="s">
        <v>59</v>
      </c>
      <c r="Q59" s="11">
        <v>42408</v>
      </c>
      <c r="R59" s="11">
        <v>40337</v>
      </c>
      <c r="S59" s="10" t="s">
        <v>74</v>
      </c>
      <c r="T59" s="10" t="s">
        <v>787</v>
      </c>
      <c r="U59" s="10" t="s">
        <v>63</v>
      </c>
      <c r="V59" s="10" t="s">
        <v>76</v>
      </c>
      <c r="W59" s="10" t="s">
        <v>814</v>
      </c>
      <c r="X59" s="10" t="s">
        <v>815</v>
      </c>
      <c r="Y59" s="10" t="s">
        <v>816</v>
      </c>
      <c r="Z59" s="10" t="s">
        <v>817</v>
      </c>
      <c r="AA59" s="10" t="s">
        <v>840</v>
      </c>
      <c r="AB59" s="52"/>
      <c r="AC59" s="12"/>
      <c r="AD59" s="11">
        <v>44497</v>
      </c>
      <c r="AE59" s="11">
        <v>45592</v>
      </c>
      <c r="AF59" s="10"/>
      <c r="AG59" s="10" t="s">
        <v>784</v>
      </c>
      <c r="AH59" s="10" t="s">
        <v>82</v>
      </c>
    </row>
    <row r="60" spans="1:34" ht="70.150000000000006" customHeight="1" x14ac:dyDescent="0.25">
      <c r="A60" s="65" t="s">
        <v>1340</v>
      </c>
      <c r="B60" s="66" t="s">
        <v>1341</v>
      </c>
      <c r="C60" s="10"/>
      <c r="D60" s="10"/>
      <c r="E60" s="10"/>
      <c r="F60" s="10"/>
      <c r="G60" s="10"/>
      <c r="H60" s="10"/>
      <c r="I60" s="11"/>
      <c r="J60" s="11"/>
      <c r="K60" s="10"/>
      <c r="L60" s="10"/>
      <c r="M60" s="10"/>
      <c r="N60" s="10"/>
      <c r="O60" s="10"/>
      <c r="P60" s="10"/>
      <c r="Q60" s="11"/>
      <c r="R60" s="11"/>
      <c r="S60" s="10"/>
      <c r="T60" s="10"/>
      <c r="U60" s="10"/>
      <c r="V60" s="10"/>
      <c r="W60" s="10"/>
      <c r="X60" s="10"/>
      <c r="Y60" s="10"/>
      <c r="Z60" s="10"/>
      <c r="AA60" s="10"/>
      <c r="AB60" s="11"/>
      <c r="AC60" s="12"/>
      <c r="AD60" s="11"/>
      <c r="AE60" s="11"/>
      <c r="AF60" s="10"/>
      <c r="AG60" s="10"/>
      <c r="AH60" s="10"/>
    </row>
    <row r="61" spans="1:34" ht="70.150000000000006" customHeight="1" x14ac:dyDescent="0.25">
      <c r="A61" s="65" t="s">
        <v>1342</v>
      </c>
      <c r="B61" s="66" t="s">
        <v>1343</v>
      </c>
      <c r="C61" s="10"/>
      <c r="D61" s="10"/>
      <c r="E61" s="10"/>
      <c r="F61" s="10"/>
      <c r="G61" s="10"/>
      <c r="H61" s="10"/>
      <c r="I61" s="11"/>
      <c r="J61" s="11"/>
      <c r="K61" s="10"/>
      <c r="L61" s="10"/>
      <c r="M61" s="10"/>
      <c r="N61" s="10"/>
      <c r="O61" s="10"/>
      <c r="P61" s="10"/>
      <c r="Q61" s="11"/>
      <c r="R61" s="11"/>
      <c r="S61" s="10"/>
      <c r="T61" s="10"/>
      <c r="U61" s="10"/>
      <c r="V61" s="10"/>
      <c r="W61" s="10"/>
      <c r="X61" s="10"/>
      <c r="Y61" s="10"/>
      <c r="Z61" s="10"/>
      <c r="AA61" s="10"/>
      <c r="AB61" s="11"/>
      <c r="AC61" s="12"/>
      <c r="AD61" s="11"/>
      <c r="AE61" s="11"/>
      <c r="AF61" s="10"/>
      <c r="AG61" s="10"/>
      <c r="AH61" s="10"/>
    </row>
    <row r="62" spans="1:34" ht="70.150000000000006" customHeight="1" x14ac:dyDescent="0.25">
      <c r="A62" s="9" t="s">
        <v>759</v>
      </c>
      <c r="B62" s="45" t="s">
        <v>760</v>
      </c>
      <c r="C62" s="10">
        <v>86</v>
      </c>
      <c r="D62" s="10">
        <v>86</v>
      </c>
      <c r="E62" s="10" t="s">
        <v>151</v>
      </c>
      <c r="F62" s="10" t="s">
        <v>58</v>
      </c>
      <c r="G62" s="10">
        <v>8144.29</v>
      </c>
      <c r="H62" s="10" t="s">
        <v>11</v>
      </c>
      <c r="I62" s="11">
        <v>35338</v>
      </c>
      <c r="J62" s="11">
        <v>38174</v>
      </c>
      <c r="K62" s="10" t="s">
        <v>59</v>
      </c>
      <c r="L62" s="10"/>
      <c r="M62" s="10"/>
      <c r="N62" s="10" t="s">
        <v>60</v>
      </c>
      <c r="O62" s="10"/>
      <c r="P62" s="9" t="s">
        <v>63</v>
      </c>
      <c r="Q62" s="50">
        <v>40057</v>
      </c>
      <c r="R62" s="50">
        <v>37662</v>
      </c>
      <c r="S62" s="10" t="s">
        <v>74</v>
      </c>
      <c r="T62" s="10" t="s">
        <v>700</v>
      </c>
      <c r="U62" s="10" t="s">
        <v>63</v>
      </c>
      <c r="V62" s="10" t="s">
        <v>154</v>
      </c>
      <c r="W62" s="10" t="s">
        <v>703</v>
      </c>
      <c r="X62" s="10" t="s">
        <v>704</v>
      </c>
      <c r="Y62" s="10" t="s">
        <v>705</v>
      </c>
      <c r="Z62" s="10" t="s">
        <v>706</v>
      </c>
      <c r="AA62" s="10"/>
      <c r="AB62" s="11">
        <v>43830</v>
      </c>
      <c r="AC62" s="12"/>
      <c r="AD62" s="11">
        <v>44035</v>
      </c>
      <c r="AE62" s="46" t="s">
        <v>717</v>
      </c>
      <c r="AF62" s="10" t="s">
        <v>707</v>
      </c>
      <c r="AG62" s="10"/>
      <c r="AH62" s="10" t="s">
        <v>71</v>
      </c>
    </row>
    <row r="63" spans="1:34" ht="70.150000000000006" customHeight="1" x14ac:dyDescent="0.25">
      <c r="A63" s="65" t="s">
        <v>1344</v>
      </c>
      <c r="B63" s="66" t="s">
        <v>1345</v>
      </c>
      <c r="C63" s="10"/>
      <c r="D63" s="10"/>
      <c r="E63" s="10"/>
      <c r="F63" s="10"/>
      <c r="G63" s="10"/>
      <c r="H63" s="10"/>
      <c r="I63" s="11"/>
      <c r="J63" s="11"/>
      <c r="K63" s="10"/>
      <c r="L63" s="10"/>
      <c r="M63" s="10"/>
      <c r="N63" s="10"/>
      <c r="O63" s="10"/>
      <c r="P63" s="10"/>
      <c r="Q63" s="11"/>
      <c r="R63" s="11"/>
      <c r="S63" s="10"/>
      <c r="T63" s="10"/>
      <c r="U63" s="10"/>
      <c r="V63" s="10"/>
      <c r="W63" s="10"/>
      <c r="X63" s="10"/>
      <c r="Y63" s="10"/>
      <c r="Z63" s="10"/>
      <c r="AA63" s="10"/>
      <c r="AB63" s="11"/>
      <c r="AC63" s="12"/>
      <c r="AD63" s="11"/>
      <c r="AE63" s="11"/>
      <c r="AF63" s="10"/>
      <c r="AG63" s="10"/>
      <c r="AH63" s="10"/>
    </row>
    <row r="64" spans="1:34" ht="70.150000000000006" customHeight="1" x14ac:dyDescent="0.25">
      <c r="A64" s="65" t="s">
        <v>1346</v>
      </c>
      <c r="B64" s="66" t="s">
        <v>1347</v>
      </c>
      <c r="C64" s="10"/>
      <c r="D64" s="10"/>
      <c r="E64" s="10"/>
      <c r="F64" s="10"/>
      <c r="G64" s="10"/>
      <c r="H64" s="10"/>
      <c r="I64" s="11"/>
      <c r="J64" s="11"/>
      <c r="K64" s="10"/>
      <c r="L64" s="10"/>
      <c r="M64" s="10"/>
      <c r="N64" s="10"/>
      <c r="O64" s="10"/>
      <c r="P64" s="10"/>
      <c r="Q64" s="11"/>
      <c r="R64" s="11"/>
      <c r="S64" s="10"/>
      <c r="T64" s="10"/>
      <c r="U64" s="10"/>
      <c r="V64" s="10"/>
      <c r="W64" s="10"/>
      <c r="X64" s="10"/>
      <c r="Y64" s="10"/>
      <c r="Z64" s="10"/>
      <c r="AA64" s="10"/>
      <c r="AB64" s="11"/>
      <c r="AC64" s="12"/>
      <c r="AD64" s="11"/>
      <c r="AE64" s="11"/>
      <c r="AF64" s="10"/>
      <c r="AG64" s="10"/>
      <c r="AH64" s="10"/>
    </row>
    <row r="65" spans="1:34" ht="70.150000000000006" customHeight="1" x14ac:dyDescent="0.25">
      <c r="A65" s="9" t="s">
        <v>1236</v>
      </c>
      <c r="B65" s="10" t="s">
        <v>1237</v>
      </c>
      <c r="C65" s="10" t="s">
        <v>123</v>
      </c>
      <c r="D65" s="10">
        <v>17</v>
      </c>
      <c r="E65" s="10" t="s">
        <v>151</v>
      </c>
      <c r="F65" s="10" t="s">
        <v>58</v>
      </c>
      <c r="G65" s="10">
        <v>7104.52</v>
      </c>
      <c r="H65" s="10" t="s">
        <v>63</v>
      </c>
      <c r="I65" s="11">
        <v>38174</v>
      </c>
      <c r="J65" s="11">
        <v>38174</v>
      </c>
      <c r="K65" s="10" t="s">
        <v>59</v>
      </c>
      <c r="L65" s="10"/>
      <c r="M65" s="10"/>
      <c r="N65" s="10" t="s">
        <v>60</v>
      </c>
      <c r="O65" s="10"/>
      <c r="P65" s="10" t="s">
        <v>63</v>
      </c>
      <c r="Q65" s="11">
        <v>40178</v>
      </c>
      <c r="R65" s="11">
        <v>43854</v>
      </c>
      <c r="S65" s="10" t="s">
        <v>61</v>
      </c>
      <c r="T65" s="10" t="s">
        <v>1195</v>
      </c>
      <c r="U65" s="10" t="s">
        <v>63</v>
      </c>
      <c r="V65" s="10" t="s">
        <v>1195</v>
      </c>
      <c r="W65" s="10" t="s">
        <v>1196</v>
      </c>
      <c r="X65" s="10" t="s">
        <v>1197</v>
      </c>
      <c r="Y65" s="10" t="s">
        <v>1198</v>
      </c>
      <c r="Z65" s="10" t="s">
        <v>1199</v>
      </c>
      <c r="AA65" s="10"/>
      <c r="AB65" s="11">
        <v>44278</v>
      </c>
      <c r="AC65" s="12">
        <v>44278</v>
      </c>
      <c r="AD65" s="11">
        <v>44424</v>
      </c>
      <c r="AE65" s="11">
        <v>45520</v>
      </c>
      <c r="AF65" s="10"/>
      <c r="AG65" s="10" t="s">
        <v>1163</v>
      </c>
      <c r="AH65" s="10" t="s">
        <v>71</v>
      </c>
    </row>
    <row r="66" spans="1:34" ht="70.150000000000006" customHeight="1" x14ac:dyDescent="0.25">
      <c r="A66" s="9" t="s">
        <v>149</v>
      </c>
      <c r="B66" s="10" t="s">
        <v>150</v>
      </c>
      <c r="C66" s="10">
        <v>16</v>
      </c>
      <c r="D66" s="10">
        <v>16</v>
      </c>
      <c r="E66" s="10" t="s">
        <v>151</v>
      </c>
      <c r="F66" s="10" t="s">
        <v>58</v>
      </c>
      <c r="G66" s="10">
        <v>4017.4</v>
      </c>
      <c r="H66" s="10" t="s">
        <v>59</v>
      </c>
      <c r="I66" s="11">
        <v>36981</v>
      </c>
      <c r="J66" s="11">
        <v>38174</v>
      </c>
      <c r="K66" s="10" t="s">
        <v>59</v>
      </c>
      <c r="L66" s="10"/>
      <c r="M66" s="10"/>
      <c r="N66" s="10" t="s">
        <v>60</v>
      </c>
      <c r="O66" s="10"/>
      <c r="P66" s="10" t="s">
        <v>59</v>
      </c>
      <c r="Q66" s="11">
        <v>40339</v>
      </c>
      <c r="R66" s="11">
        <v>40339</v>
      </c>
      <c r="S66" s="10" t="s">
        <v>74</v>
      </c>
      <c r="T66" s="10" t="s">
        <v>75</v>
      </c>
      <c r="U66" s="10" t="s">
        <v>63</v>
      </c>
      <c r="V66" s="10" t="s">
        <v>92</v>
      </c>
      <c r="W66" s="10" t="s">
        <v>116</v>
      </c>
      <c r="X66" s="10" t="s">
        <v>117</v>
      </c>
      <c r="Y66" s="10" t="s">
        <v>118</v>
      </c>
      <c r="Z66" s="10" t="s">
        <v>119</v>
      </c>
      <c r="AA66" s="10"/>
      <c r="AB66" s="11">
        <v>44362</v>
      </c>
      <c r="AC66" s="12"/>
      <c r="AD66" s="11">
        <v>44627</v>
      </c>
      <c r="AE66" s="11">
        <v>45723</v>
      </c>
      <c r="AF66" s="10"/>
      <c r="AG66" s="10" t="s">
        <v>70</v>
      </c>
      <c r="AH66" s="10" t="s">
        <v>71</v>
      </c>
    </row>
    <row r="67" spans="1:34" ht="70.150000000000006" customHeight="1" x14ac:dyDescent="0.25">
      <c r="A67" s="9" t="s">
        <v>841</v>
      </c>
      <c r="B67" s="10" t="s">
        <v>842</v>
      </c>
      <c r="C67" s="10">
        <v>79</v>
      </c>
      <c r="D67" s="10">
        <v>79</v>
      </c>
      <c r="E67" s="10" t="s">
        <v>151</v>
      </c>
      <c r="F67" s="10" t="s">
        <v>58</v>
      </c>
      <c r="G67" s="10">
        <v>20813.84</v>
      </c>
      <c r="H67" s="10" t="s">
        <v>59</v>
      </c>
      <c r="I67" s="11">
        <v>37859</v>
      </c>
      <c r="J67" s="11">
        <v>43473</v>
      </c>
      <c r="K67" s="10" t="s">
        <v>59</v>
      </c>
      <c r="L67" s="10"/>
      <c r="M67" s="10"/>
      <c r="N67" s="10" t="s">
        <v>60</v>
      </c>
      <c r="O67" s="10"/>
      <c r="P67" s="10" t="s">
        <v>59</v>
      </c>
      <c r="Q67" s="11">
        <v>40777</v>
      </c>
      <c r="R67" s="11">
        <v>42746</v>
      </c>
      <c r="S67" s="10" t="s">
        <v>61</v>
      </c>
      <c r="T67" s="10" t="s">
        <v>833</v>
      </c>
      <c r="U67" s="10" t="s">
        <v>63</v>
      </c>
      <c r="V67" s="10" t="s">
        <v>833</v>
      </c>
      <c r="W67" s="10" t="s">
        <v>834</v>
      </c>
      <c r="X67" s="10" t="s">
        <v>835</v>
      </c>
      <c r="Y67" s="10" t="s">
        <v>836</v>
      </c>
      <c r="Z67" s="10" t="s">
        <v>837</v>
      </c>
      <c r="AA67" s="10"/>
      <c r="AB67" s="11">
        <v>44295</v>
      </c>
      <c r="AC67" s="12"/>
      <c r="AD67" s="11">
        <v>44341</v>
      </c>
      <c r="AE67" s="11">
        <v>45436</v>
      </c>
      <c r="AF67" s="10"/>
      <c r="AG67" s="10" t="s">
        <v>784</v>
      </c>
      <c r="AH67" s="10" t="s">
        <v>82</v>
      </c>
    </row>
    <row r="68" spans="1:34" ht="70.150000000000006" customHeight="1" x14ac:dyDescent="0.25">
      <c r="A68" s="9" t="s">
        <v>1238</v>
      </c>
      <c r="B68" s="10" t="s">
        <v>1239</v>
      </c>
      <c r="C68" s="10">
        <v>17</v>
      </c>
      <c r="D68" s="10">
        <v>17</v>
      </c>
      <c r="E68" s="10" t="s">
        <v>151</v>
      </c>
      <c r="F68" s="10" t="s">
        <v>58</v>
      </c>
      <c r="G68" s="10">
        <v>12504.78</v>
      </c>
      <c r="H68" s="10" t="s">
        <v>63</v>
      </c>
      <c r="I68" s="11">
        <v>38174</v>
      </c>
      <c r="J68" s="11">
        <v>39206</v>
      </c>
      <c r="K68" s="10" t="s">
        <v>59</v>
      </c>
      <c r="L68" s="10"/>
      <c r="M68" s="10"/>
      <c r="N68" s="10" t="s">
        <v>60</v>
      </c>
      <c r="O68" s="10"/>
      <c r="P68" s="10" t="s">
        <v>63</v>
      </c>
      <c r="Q68" s="11">
        <v>41724</v>
      </c>
      <c r="R68" s="11">
        <v>43248</v>
      </c>
      <c r="S68" s="10" t="s">
        <v>61</v>
      </c>
      <c r="T68" s="10" t="s">
        <v>1175</v>
      </c>
      <c r="U68" s="10" t="s">
        <v>63</v>
      </c>
      <c r="V68" s="10" t="s">
        <v>1176</v>
      </c>
      <c r="W68" s="10" t="s">
        <v>1177</v>
      </c>
      <c r="X68" s="10" t="s">
        <v>1178</v>
      </c>
      <c r="Y68" s="10" t="s">
        <v>1179</v>
      </c>
      <c r="Z68" s="10" t="s">
        <v>1180</v>
      </c>
      <c r="AA68" s="10"/>
      <c r="AB68" s="11">
        <v>44168</v>
      </c>
      <c r="AC68" s="12">
        <v>44896</v>
      </c>
      <c r="AD68" s="11">
        <v>44197</v>
      </c>
      <c r="AE68" s="11">
        <v>45291</v>
      </c>
      <c r="AF68" s="10"/>
      <c r="AG68" s="10" t="s">
        <v>1222</v>
      </c>
      <c r="AH68" s="10" t="s">
        <v>71</v>
      </c>
    </row>
    <row r="69" spans="1:34" ht="70.150000000000006" customHeight="1" x14ac:dyDescent="0.25">
      <c r="A69" s="65" t="s">
        <v>1350</v>
      </c>
      <c r="B69" s="66" t="s">
        <v>1351</v>
      </c>
      <c r="C69" s="10"/>
      <c r="D69" s="10"/>
      <c r="E69" s="10"/>
      <c r="F69" s="10"/>
      <c r="G69" s="10"/>
      <c r="H69" s="10"/>
      <c r="I69" s="11"/>
      <c r="J69" s="11"/>
      <c r="K69" s="10"/>
      <c r="L69" s="10"/>
      <c r="M69" s="10"/>
      <c r="N69" s="10"/>
      <c r="O69" s="10"/>
      <c r="P69" s="10"/>
      <c r="Q69" s="11"/>
      <c r="R69" s="11"/>
      <c r="S69" s="10"/>
      <c r="T69" s="10"/>
      <c r="U69" s="10"/>
      <c r="V69" s="10"/>
      <c r="W69" s="10"/>
      <c r="X69" s="10"/>
      <c r="Y69" s="10"/>
      <c r="Z69" s="10"/>
      <c r="AA69" s="10"/>
      <c r="AB69" s="11"/>
      <c r="AC69" s="12"/>
      <c r="AD69" s="11"/>
      <c r="AE69" s="11"/>
      <c r="AF69" s="10"/>
      <c r="AG69" s="10"/>
      <c r="AH69" s="10"/>
    </row>
    <row r="70" spans="1:34" ht="70.150000000000006" customHeight="1" x14ac:dyDescent="0.25">
      <c r="A70" s="9" t="s">
        <v>843</v>
      </c>
      <c r="B70" s="10" t="s">
        <v>844</v>
      </c>
      <c r="C70" s="10" t="s">
        <v>845</v>
      </c>
      <c r="D70" s="10">
        <v>79</v>
      </c>
      <c r="E70" s="10" t="s">
        <v>151</v>
      </c>
      <c r="F70" s="10" t="s">
        <v>58</v>
      </c>
      <c r="G70" s="10">
        <v>17083.07</v>
      </c>
      <c r="H70" s="10" t="s">
        <v>59</v>
      </c>
      <c r="I70" s="11">
        <v>37859</v>
      </c>
      <c r="J70" s="11">
        <v>43473</v>
      </c>
      <c r="K70" s="10" t="s">
        <v>59</v>
      </c>
      <c r="L70" s="10"/>
      <c r="M70" s="10"/>
      <c r="N70" s="10" t="s">
        <v>60</v>
      </c>
      <c r="O70" s="10"/>
      <c r="P70" s="10" t="s">
        <v>59</v>
      </c>
      <c r="Q70" s="11">
        <v>42317</v>
      </c>
      <c r="R70" s="11">
        <v>42731</v>
      </c>
      <c r="S70" s="10" t="s">
        <v>61</v>
      </c>
      <c r="T70" s="10" t="s">
        <v>833</v>
      </c>
      <c r="U70" s="10" t="s">
        <v>63</v>
      </c>
      <c r="V70" s="10" t="s">
        <v>833</v>
      </c>
      <c r="W70" s="10" t="s">
        <v>834</v>
      </c>
      <c r="X70" s="10" t="s">
        <v>835</v>
      </c>
      <c r="Y70" s="10" t="s">
        <v>836</v>
      </c>
      <c r="Z70" s="10" t="s">
        <v>837</v>
      </c>
      <c r="AA70" s="10"/>
      <c r="AB70" s="11">
        <v>44302</v>
      </c>
      <c r="AC70" s="12"/>
      <c r="AD70" s="11">
        <v>44341</v>
      </c>
      <c r="AE70" s="11">
        <v>45436</v>
      </c>
      <c r="AF70" s="10"/>
      <c r="AG70" s="10" t="s">
        <v>784</v>
      </c>
      <c r="AH70" s="10" t="s">
        <v>82</v>
      </c>
    </row>
    <row r="71" spans="1:34" ht="70.150000000000006" customHeight="1" x14ac:dyDescent="0.25">
      <c r="A71" s="9" t="s">
        <v>846</v>
      </c>
      <c r="B71" s="10" t="s">
        <v>847</v>
      </c>
      <c r="C71" s="10">
        <v>79</v>
      </c>
      <c r="D71" s="10">
        <v>79</v>
      </c>
      <c r="E71" s="10" t="s">
        <v>151</v>
      </c>
      <c r="F71" s="10" t="s">
        <v>58</v>
      </c>
      <c r="G71" s="10">
        <v>15624.45</v>
      </c>
      <c r="H71" s="10" t="s">
        <v>59</v>
      </c>
      <c r="I71" s="11">
        <v>37859</v>
      </c>
      <c r="J71" s="11">
        <v>43473</v>
      </c>
      <c r="K71" s="10" t="s">
        <v>63</v>
      </c>
      <c r="L71" s="10" t="s">
        <v>848</v>
      </c>
      <c r="M71" s="10"/>
      <c r="N71" s="10" t="s">
        <v>60</v>
      </c>
      <c r="O71" s="10"/>
      <c r="P71" s="10" t="s">
        <v>59</v>
      </c>
      <c r="Q71" s="11">
        <v>40903</v>
      </c>
      <c r="R71" s="11">
        <v>42264</v>
      </c>
      <c r="S71" s="10" t="s">
        <v>61</v>
      </c>
      <c r="T71" s="10" t="s">
        <v>833</v>
      </c>
      <c r="U71" s="10" t="s">
        <v>63</v>
      </c>
      <c r="V71" s="10" t="s">
        <v>833</v>
      </c>
      <c r="W71" s="10" t="s">
        <v>834</v>
      </c>
      <c r="X71" s="10" t="s">
        <v>835</v>
      </c>
      <c r="Y71" s="10" t="s">
        <v>836</v>
      </c>
      <c r="Z71" s="10" t="s">
        <v>837</v>
      </c>
      <c r="AA71" s="10"/>
      <c r="AB71" s="11">
        <v>44302</v>
      </c>
      <c r="AC71" s="12"/>
      <c r="AD71" s="11">
        <v>44341</v>
      </c>
      <c r="AE71" s="11">
        <v>45436</v>
      </c>
      <c r="AF71" s="10"/>
      <c r="AG71" s="10" t="s">
        <v>784</v>
      </c>
      <c r="AH71" s="10" t="s">
        <v>82</v>
      </c>
    </row>
    <row r="72" spans="1:34" ht="70.150000000000006" customHeight="1" x14ac:dyDescent="0.25">
      <c r="A72" s="9" t="s">
        <v>761</v>
      </c>
      <c r="B72" s="47" t="s">
        <v>762</v>
      </c>
      <c r="C72" s="10">
        <v>86</v>
      </c>
      <c r="D72" s="10">
        <v>86</v>
      </c>
      <c r="E72" s="10" t="s">
        <v>151</v>
      </c>
      <c r="F72" s="10" t="s">
        <v>58</v>
      </c>
      <c r="G72" s="10">
        <v>4083.38</v>
      </c>
      <c r="H72" s="10" t="s">
        <v>11</v>
      </c>
      <c r="I72" s="11">
        <v>38198</v>
      </c>
      <c r="J72" s="11">
        <v>38198</v>
      </c>
      <c r="K72" s="10" t="s">
        <v>59</v>
      </c>
      <c r="L72" s="10"/>
      <c r="M72" s="10"/>
      <c r="N72" s="10" t="s">
        <v>60</v>
      </c>
      <c r="O72" s="10"/>
      <c r="P72" s="28" t="s">
        <v>63</v>
      </c>
      <c r="Q72" s="11">
        <v>40744</v>
      </c>
      <c r="R72" s="11">
        <v>37264</v>
      </c>
      <c r="S72" s="10" t="s">
        <v>74</v>
      </c>
      <c r="T72" s="10" t="s">
        <v>700</v>
      </c>
      <c r="U72" s="10" t="s">
        <v>63</v>
      </c>
      <c r="V72" s="10" t="s">
        <v>76</v>
      </c>
      <c r="W72" s="10" t="s">
        <v>729</v>
      </c>
      <c r="X72" s="10" t="s">
        <v>730</v>
      </c>
      <c r="Y72" s="10" t="s">
        <v>731</v>
      </c>
      <c r="Z72" s="10" t="s">
        <v>732</v>
      </c>
      <c r="AA72" s="10"/>
      <c r="AB72" s="11">
        <v>43483</v>
      </c>
      <c r="AC72" s="12"/>
      <c r="AD72" s="11">
        <v>43762</v>
      </c>
      <c r="AE72" s="48" t="s">
        <v>725</v>
      </c>
      <c r="AF72" s="10" t="s">
        <v>763</v>
      </c>
      <c r="AG72" s="10"/>
      <c r="AH72" s="10" t="s">
        <v>71</v>
      </c>
    </row>
    <row r="73" spans="1:34" ht="70.150000000000006" customHeight="1" x14ac:dyDescent="0.25">
      <c r="A73" s="9" t="s">
        <v>764</v>
      </c>
      <c r="B73" s="10" t="s">
        <v>765</v>
      </c>
      <c r="C73" s="10">
        <v>86</v>
      </c>
      <c r="D73" s="10">
        <v>86</v>
      </c>
      <c r="E73" s="10" t="s">
        <v>151</v>
      </c>
      <c r="F73" s="10" t="s">
        <v>58</v>
      </c>
      <c r="G73" s="10">
        <v>2590.4899999999998</v>
      </c>
      <c r="H73" s="10" t="s">
        <v>59</v>
      </c>
      <c r="I73" s="11">
        <v>38174</v>
      </c>
      <c r="J73" s="11">
        <v>43473</v>
      </c>
      <c r="K73" s="10" t="s">
        <v>59</v>
      </c>
      <c r="L73" s="10"/>
      <c r="M73" s="10"/>
      <c r="N73" s="10" t="s">
        <v>60</v>
      </c>
      <c r="O73" s="10"/>
      <c r="P73" s="10" t="s">
        <v>59</v>
      </c>
      <c r="Q73" s="11">
        <v>43049</v>
      </c>
      <c r="R73" s="11">
        <v>42177</v>
      </c>
      <c r="S73" s="10" t="s">
        <v>74</v>
      </c>
      <c r="T73" s="10" t="s">
        <v>700</v>
      </c>
      <c r="U73" s="10" t="s">
        <v>63</v>
      </c>
      <c r="V73" s="10" t="s">
        <v>154</v>
      </c>
      <c r="W73" s="10" t="s">
        <v>155</v>
      </c>
      <c r="X73" s="10" t="s">
        <v>156</v>
      </c>
      <c r="Y73" s="10" t="s">
        <v>157</v>
      </c>
      <c r="Z73" s="10" t="s">
        <v>766</v>
      </c>
      <c r="AA73" s="10"/>
      <c r="AB73" s="11">
        <v>43560</v>
      </c>
      <c r="AC73" s="12"/>
      <c r="AD73" s="11" t="s">
        <v>767</v>
      </c>
      <c r="AE73" s="11" t="s">
        <v>758</v>
      </c>
      <c r="AF73" s="10"/>
      <c r="AG73" s="10"/>
      <c r="AH73" s="10" t="s">
        <v>82</v>
      </c>
    </row>
    <row r="74" spans="1:34" ht="70.150000000000006" customHeight="1" x14ac:dyDescent="0.25">
      <c r="A74" s="9" t="s">
        <v>768</v>
      </c>
      <c r="B74" s="43" t="s">
        <v>769</v>
      </c>
      <c r="C74" s="10">
        <v>86</v>
      </c>
      <c r="D74" s="10">
        <v>86</v>
      </c>
      <c r="E74" s="10" t="s">
        <v>151</v>
      </c>
      <c r="F74" s="10" t="s">
        <v>58</v>
      </c>
      <c r="G74" s="10">
        <v>3769.97</v>
      </c>
      <c r="H74" s="10" t="s">
        <v>59</v>
      </c>
      <c r="I74" s="11">
        <v>38174</v>
      </c>
      <c r="J74" s="11">
        <v>43473</v>
      </c>
      <c r="K74" s="10" t="s">
        <v>59</v>
      </c>
      <c r="L74" s="10"/>
      <c r="M74" s="10"/>
      <c r="N74" s="10" t="s">
        <v>60</v>
      </c>
      <c r="O74" s="10"/>
      <c r="P74" s="10" t="s">
        <v>59</v>
      </c>
      <c r="Q74" s="11">
        <v>42194</v>
      </c>
      <c r="R74" s="11">
        <v>40345</v>
      </c>
      <c r="S74" s="10" t="s">
        <v>74</v>
      </c>
      <c r="T74" s="10" t="s">
        <v>700</v>
      </c>
      <c r="U74" s="10" t="s">
        <v>63</v>
      </c>
      <c r="V74" s="10" t="s">
        <v>154</v>
      </c>
      <c r="W74" s="10" t="s">
        <v>710</v>
      </c>
      <c r="X74" s="10" t="s">
        <v>711</v>
      </c>
      <c r="Y74" s="10" t="s">
        <v>712</v>
      </c>
      <c r="Z74" s="10" t="s">
        <v>713</v>
      </c>
      <c r="AA74" s="10"/>
      <c r="AB74" s="11">
        <v>43723</v>
      </c>
      <c r="AC74" s="12"/>
      <c r="AD74" s="11">
        <v>43797</v>
      </c>
      <c r="AE74" s="44" t="s">
        <v>714</v>
      </c>
      <c r="AF74" s="10" t="s">
        <v>770</v>
      </c>
      <c r="AG74" s="10"/>
      <c r="AH74" s="10" t="s">
        <v>82</v>
      </c>
    </row>
    <row r="75" spans="1:34" ht="70.150000000000006" customHeight="1" x14ac:dyDescent="0.25">
      <c r="A75" s="9" t="s">
        <v>771</v>
      </c>
      <c r="B75" s="14" t="s">
        <v>772</v>
      </c>
      <c r="C75" s="10">
        <v>86</v>
      </c>
      <c r="D75" s="10">
        <v>86</v>
      </c>
      <c r="E75" s="10" t="s">
        <v>151</v>
      </c>
      <c r="F75" s="10" t="s">
        <v>58</v>
      </c>
      <c r="G75" s="10">
        <v>37526</v>
      </c>
      <c r="H75" s="10" t="s">
        <v>59</v>
      </c>
      <c r="I75" s="11">
        <v>37859</v>
      </c>
      <c r="J75" s="11">
        <v>43473</v>
      </c>
      <c r="K75" s="10" t="s">
        <v>59</v>
      </c>
      <c r="L75" s="10"/>
      <c r="M75" s="10"/>
      <c r="N75" s="10" t="s">
        <v>60</v>
      </c>
      <c r="O75" s="10"/>
      <c r="P75" s="10" t="s">
        <v>59</v>
      </c>
      <c r="Q75" s="11">
        <v>40903</v>
      </c>
      <c r="R75" s="11">
        <v>42817</v>
      </c>
      <c r="S75" s="10" t="s">
        <v>74</v>
      </c>
      <c r="T75" s="10" t="s">
        <v>700</v>
      </c>
      <c r="U75" s="10" t="s">
        <v>63</v>
      </c>
      <c r="V75" s="10" t="s">
        <v>154</v>
      </c>
      <c r="W75" s="10" t="s">
        <v>703</v>
      </c>
      <c r="X75" s="10" t="s">
        <v>704</v>
      </c>
      <c r="Y75" s="10" t="s">
        <v>705</v>
      </c>
      <c r="Z75" s="10" t="s">
        <v>706</v>
      </c>
      <c r="AA75" s="10"/>
      <c r="AB75" s="11">
        <v>43535</v>
      </c>
      <c r="AC75" s="12"/>
      <c r="AD75" s="11">
        <v>43654</v>
      </c>
      <c r="AE75" s="13">
        <v>44897</v>
      </c>
      <c r="AF75" s="10" t="s">
        <v>773</v>
      </c>
      <c r="AG75" s="10"/>
      <c r="AH75" s="10" t="s">
        <v>82</v>
      </c>
    </row>
    <row r="76" spans="1:34" ht="70.150000000000006" customHeight="1" x14ac:dyDescent="0.25">
      <c r="A76" s="9" t="s">
        <v>774</v>
      </c>
      <c r="B76" s="43" t="s">
        <v>775</v>
      </c>
      <c r="C76" s="10" t="s">
        <v>776</v>
      </c>
      <c r="D76" s="10">
        <v>86</v>
      </c>
      <c r="E76" s="10" t="s">
        <v>151</v>
      </c>
      <c r="F76" s="10" t="s">
        <v>58</v>
      </c>
      <c r="G76" s="10">
        <v>3367.2</v>
      </c>
      <c r="H76" s="10" t="s">
        <v>59</v>
      </c>
      <c r="I76" s="11">
        <v>38174</v>
      </c>
      <c r="J76" s="11">
        <v>43473</v>
      </c>
      <c r="K76" s="10" t="s">
        <v>59</v>
      </c>
      <c r="L76" s="10"/>
      <c r="M76" s="10"/>
      <c r="N76" s="10" t="s">
        <v>60</v>
      </c>
      <c r="O76" s="10"/>
      <c r="P76" s="10" t="s">
        <v>59</v>
      </c>
      <c r="Q76" s="11">
        <v>42131</v>
      </c>
      <c r="R76" s="11">
        <v>39336</v>
      </c>
      <c r="S76" s="10" t="s">
        <v>74</v>
      </c>
      <c r="T76" s="10" t="s">
        <v>700</v>
      </c>
      <c r="U76" s="10" t="s">
        <v>63</v>
      </c>
      <c r="V76" s="10" t="s">
        <v>154</v>
      </c>
      <c r="W76" s="10" t="s">
        <v>155</v>
      </c>
      <c r="X76" s="10" t="s">
        <v>156</v>
      </c>
      <c r="Y76" s="10" t="s">
        <v>157</v>
      </c>
      <c r="Z76" s="10" t="s">
        <v>766</v>
      </c>
      <c r="AA76" s="10"/>
      <c r="AB76" s="11">
        <v>43723</v>
      </c>
      <c r="AC76" s="12"/>
      <c r="AD76" s="11">
        <v>43836</v>
      </c>
      <c r="AE76" s="44" t="s">
        <v>714</v>
      </c>
      <c r="AF76" s="10" t="s">
        <v>726</v>
      </c>
      <c r="AG76" s="10"/>
      <c r="AH76" s="10" t="s">
        <v>82</v>
      </c>
    </row>
    <row r="77" spans="1:34" ht="70.150000000000006" customHeight="1" x14ac:dyDescent="0.25">
      <c r="A77" s="65" t="s">
        <v>1353</v>
      </c>
      <c r="B77" s="66" t="s">
        <v>1354</v>
      </c>
      <c r="C77" s="10"/>
      <c r="D77" s="10"/>
      <c r="E77" s="10"/>
      <c r="F77" s="10"/>
      <c r="G77" s="10"/>
      <c r="H77" s="10"/>
      <c r="I77" s="11"/>
      <c r="J77" s="11"/>
      <c r="K77" s="10"/>
      <c r="L77" s="10"/>
      <c r="M77" s="10"/>
      <c r="N77" s="10"/>
      <c r="O77" s="10"/>
      <c r="P77" s="10"/>
      <c r="Q77" s="11"/>
      <c r="R77" s="11"/>
      <c r="S77" s="10"/>
      <c r="T77" s="10"/>
      <c r="U77" s="10"/>
      <c r="V77" s="10"/>
      <c r="W77" s="10"/>
      <c r="X77" s="10"/>
      <c r="Y77" s="10"/>
      <c r="Z77" s="10"/>
      <c r="AA77" s="10"/>
      <c r="AB77" s="11"/>
      <c r="AC77" s="12"/>
      <c r="AD77" s="11"/>
      <c r="AE77" s="11"/>
      <c r="AF77" s="10"/>
      <c r="AG77" s="10"/>
      <c r="AH77" s="10"/>
    </row>
    <row r="78" spans="1:34" ht="70.150000000000006" customHeight="1" x14ac:dyDescent="0.25">
      <c r="A78" s="9" t="s">
        <v>152</v>
      </c>
      <c r="B78" s="10" t="s">
        <v>153</v>
      </c>
      <c r="C78" s="10">
        <v>16</v>
      </c>
      <c r="D78" s="10">
        <v>16</v>
      </c>
      <c r="E78" s="10" t="s">
        <v>151</v>
      </c>
      <c r="F78" s="10" t="s">
        <v>58</v>
      </c>
      <c r="G78" s="10">
        <v>9555.2199999999993</v>
      </c>
      <c r="H78" s="10" t="s">
        <v>59</v>
      </c>
      <c r="I78" s="11">
        <v>38174</v>
      </c>
      <c r="J78" s="11">
        <v>43473</v>
      </c>
      <c r="K78" s="10" t="s">
        <v>59</v>
      </c>
      <c r="L78" s="10"/>
      <c r="M78" s="10"/>
      <c r="N78" s="10" t="s">
        <v>60</v>
      </c>
      <c r="O78" s="10"/>
      <c r="P78" s="10" t="s">
        <v>59</v>
      </c>
      <c r="Q78" s="11">
        <v>41515</v>
      </c>
      <c r="R78" s="11">
        <v>40879</v>
      </c>
      <c r="S78" s="10" t="s">
        <v>74</v>
      </c>
      <c r="T78" s="10" t="s">
        <v>75</v>
      </c>
      <c r="U78" s="10" t="s">
        <v>63</v>
      </c>
      <c r="V78" s="10" t="s">
        <v>154</v>
      </c>
      <c r="W78" s="10" t="s">
        <v>155</v>
      </c>
      <c r="X78" s="10" t="s">
        <v>156</v>
      </c>
      <c r="Y78" s="10" t="s">
        <v>157</v>
      </c>
      <c r="Z78" s="10" t="s">
        <v>158</v>
      </c>
      <c r="AA78" s="10"/>
      <c r="AB78" s="11">
        <v>43475</v>
      </c>
      <c r="AC78" s="12"/>
      <c r="AD78" s="11">
        <v>43605</v>
      </c>
      <c r="AE78" s="17">
        <v>44972</v>
      </c>
      <c r="AF78" s="10"/>
      <c r="AG78" s="10" t="s">
        <v>70</v>
      </c>
      <c r="AH78" s="10" t="s">
        <v>82</v>
      </c>
    </row>
    <row r="79" spans="1:34" ht="70.150000000000006" customHeight="1" x14ac:dyDescent="0.25">
      <c r="A79" s="9" t="s">
        <v>849</v>
      </c>
      <c r="B79" s="10" t="s">
        <v>850</v>
      </c>
      <c r="C79" s="10" t="s">
        <v>851</v>
      </c>
      <c r="D79" s="10">
        <v>79</v>
      </c>
      <c r="E79" s="10" t="s">
        <v>151</v>
      </c>
      <c r="F79" s="10" t="s">
        <v>58</v>
      </c>
      <c r="G79" s="10">
        <v>24512.799999999999</v>
      </c>
      <c r="H79" s="10" t="s">
        <v>852</v>
      </c>
      <c r="I79" s="11">
        <v>38198</v>
      </c>
      <c r="J79" s="11">
        <v>43553</v>
      </c>
      <c r="K79" s="10" t="s">
        <v>59</v>
      </c>
      <c r="L79" s="10"/>
      <c r="M79" s="10"/>
      <c r="N79" s="10" t="s">
        <v>60</v>
      </c>
      <c r="O79" s="10"/>
      <c r="P79" s="10" t="s">
        <v>59</v>
      </c>
      <c r="Q79" s="11" t="s">
        <v>853</v>
      </c>
      <c r="R79" s="11">
        <v>42838</v>
      </c>
      <c r="S79" s="10" t="s">
        <v>61</v>
      </c>
      <c r="T79" s="10" t="s">
        <v>833</v>
      </c>
      <c r="U79" s="10" t="s">
        <v>63</v>
      </c>
      <c r="V79" s="10" t="s">
        <v>833</v>
      </c>
      <c r="W79" s="10" t="s">
        <v>854</v>
      </c>
      <c r="X79" s="10" t="s">
        <v>835</v>
      </c>
      <c r="Y79" s="10" t="s">
        <v>836</v>
      </c>
      <c r="Z79" s="10" t="s">
        <v>837</v>
      </c>
      <c r="AA79" s="10"/>
      <c r="AB79" s="11">
        <v>44295</v>
      </c>
      <c r="AC79" s="12"/>
      <c r="AD79" s="11">
        <v>44341</v>
      </c>
      <c r="AE79" s="11">
        <v>45436</v>
      </c>
      <c r="AF79" s="10"/>
      <c r="AG79" s="10" t="s">
        <v>784</v>
      </c>
      <c r="AH79" s="10" t="s">
        <v>82</v>
      </c>
    </row>
    <row r="80" spans="1:34" ht="70.150000000000006" customHeight="1" thickBot="1" x14ac:dyDescent="0.3">
      <c r="A80" s="18" t="s">
        <v>159</v>
      </c>
      <c r="B80" s="19" t="s">
        <v>160</v>
      </c>
      <c r="C80" s="19">
        <v>16</v>
      </c>
      <c r="D80" s="19">
        <v>16</v>
      </c>
      <c r="E80" s="19" t="s">
        <v>151</v>
      </c>
      <c r="F80" s="19" t="s">
        <v>58</v>
      </c>
      <c r="G80" s="19">
        <v>8128.04</v>
      </c>
      <c r="H80" s="19" t="s">
        <v>59</v>
      </c>
      <c r="I80" s="20">
        <v>38174</v>
      </c>
      <c r="J80" s="20">
        <v>43473</v>
      </c>
      <c r="K80" s="19" t="s">
        <v>63</v>
      </c>
      <c r="L80" s="19" t="s">
        <v>115</v>
      </c>
      <c r="M80" s="19"/>
      <c r="N80" s="19" t="s">
        <v>60</v>
      </c>
      <c r="O80" s="19"/>
      <c r="P80" s="19" t="s">
        <v>59</v>
      </c>
      <c r="Q80" s="20">
        <v>40645</v>
      </c>
      <c r="R80" s="20">
        <v>40994</v>
      </c>
      <c r="S80" s="19" t="s">
        <v>74</v>
      </c>
      <c r="T80" s="19" t="s">
        <v>75</v>
      </c>
      <c r="U80" s="19" t="s">
        <v>63</v>
      </c>
      <c r="V80" s="19" t="s">
        <v>92</v>
      </c>
      <c r="W80" s="19" t="s">
        <v>161</v>
      </c>
      <c r="X80" s="19" t="s">
        <v>162</v>
      </c>
      <c r="Y80" s="19" t="s">
        <v>163</v>
      </c>
      <c r="Z80" s="19" t="s">
        <v>164</v>
      </c>
      <c r="AA80" s="19"/>
      <c r="AB80" s="20">
        <v>44104</v>
      </c>
      <c r="AC80" s="21"/>
      <c r="AD80" s="20">
        <v>44154</v>
      </c>
      <c r="AE80" s="20">
        <v>45337</v>
      </c>
      <c r="AF80" s="19"/>
      <c r="AG80" s="19" t="s">
        <v>70</v>
      </c>
      <c r="AH80" s="19" t="s">
        <v>82</v>
      </c>
    </row>
    <row r="81" spans="1:34" ht="70.150000000000006" customHeight="1" x14ac:dyDescent="0.25">
      <c r="A81" s="22" t="s">
        <v>1240</v>
      </c>
      <c r="B81" s="23" t="s">
        <v>1241</v>
      </c>
      <c r="C81" s="23">
        <v>17</v>
      </c>
      <c r="D81" s="23">
        <v>17</v>
      </c>
      <c r="E81" s="23" t="s">
        <v>151</v>
      </c>
      <c r="F81" s="23" t="s">
        <v>58</v>
      </c>
      <c r="G81" s="23">
        <v>9284.19</v>
      </c>
      <c r="H81" s="23" t="s">
        <v>59</v>
      </c>
      <c r="I81" s="24">
        <v>37859</v>
      </c>
      <c r="J81" s="24">
        <v>43473</v>
      </c>
      <c r="K81" s="23" t="s">
        <v>63</v>
      </c>
      <c r="L81" s="23" t="s">
        <v>1203</v>
      </c>
      <c r="M81" s="23" t="s">
        <v>1242</v>
      </c>
      <c r="N81" s="23" t="s">
        <v>60</v>
      </c>
      <c r="O81" s="23"/>
      <c r="P81" s="23" t="s">
        <v>59</v>
      </c>
      <c r="Q81" s="24">
        <v>40602</v>
      </c>
      <c r="R81" s="24">
        <v>43608</v>
      </c>
      <c r="S81" s="23" t="s">
        <v>74</v>
      </c>
      <c r="T81" s="23" t="s">
        <v>1166</v>
      </c>
      <c r="U81" s="23" t="s">
        <v>63</v>
      </c>
      <c r="V81" s="23" t="s">
        <v>92</v>
      </c>
      <c r="W81" s="23" t="s">
        <v>161</v>
      </c>
      <c r="X81" s="23" t="s">
        <v>162</v>
      </c>
      <c r="Y81" s="23" t="s">
        <v>163</v>
      </c>
      <c r="Z81" s="23" t="s">
        <v>164</v>
      </c>
      <c r="AA81" s="23"/>
      <c r="AB81" s="24">
        <v>44211</v>
      </c>
      <c r="AC81" s="25">
        <v>44831</v>
      </c>
      <c r="AD81" s="24">
        <v>44306</v>
      </c>
      <c r="AE81" s="24">
        <v>45402</v>
      </c>
      <c r="AF81" s="23"/>
      <c r="AG81" s="23" t="s">
        <v>1163</v>
      </c>
      <c r="AH81" s="23" t="s">
        <v>82</v>
      </c>
    </row>
    <row r="82" spans="1:34" ht="70.150000000000006" customHeight="1" x14ac:dyDescent="0.25">
      <c r="A82" s="65" t="s">
        <v>1355</v>
      </c>
      <c r="B82" s="66" t="s">
        <v>1356</v>
      </c>
      <c r="C82" s="10"/>
      <c r="D82" s="10"/>
      <c r="E82" s="10"/>
      <c r="F82" s="10"/>
      <c r="G82" s="10"/>
      <c r="H82" s="10"/>
      <c r="I82" s="11"/>
      <c r="J82" s="11"/>
      <c r="K82" s="10"/>
      <c r="L82" s="10"/>
      <c r="M82" s="10"/>
      <c r="N82" s="10"/>
      <c r="O82" s="10"/>
      <c r="P82" s="10"/>
      <c r="Q82" s="11"/>
      <c r="R82" s="11"/>
      <c r="S82" s="10"/>
      <c r="T82" s="23"/>
      <c r="U82" s="10"/>
      <c r="V82" s="10"/>
      <c r="W82" s="10"/>
      <c r="X82" s="10"/>
      <c r="Y82" s="10"/>
      <c r="Z82" s="10"/>
      <c r="AA82" s="10"/>
      <c r="AB82" s="11"/>
      <c r="AC82" s="12"/>
      <c r="AD82" s="11"/>
      <c r="AE82" s="11"/>
      <c r="AF82" s="10"/>
      <c r="AG82" s="10"/>
      <c r="AH82" s="10"/>
    </row>
    <row r="83" spans="1:34" ht="70.150000000000006" customHeight="1" x14ac:dyDescent="0.25">
      <c r="A83" s="65" t="s">
        <v>1357</v>
      </c>
      <c r="B83" s="66" t="s">
        <v>1358</v>
      </c>
      <c r="C83" s="10"/>
      <c r="D83" s="10"/>
      <c r="E83" s="10"/>
      <c r="F83" s="10"/>
      <c r="G83" s="10"/>
      <c r="H83" s="10"/>
      <c r="I83" s="11"/>
      <c r="J83" s="11"/>
      <c r="K83" s="10"/>
      <c r="L83" s="10"/>
      <c r="M83" s="10"/>
      <c r="N83" s="10"/>
      <c r="O83" s="10"/>
      <c r="P83" s="10"/>
      <c r="Q83" s="11"/>
      <c r="R83" s="11"/>
      <c r="S83" s="10"/>
      <c r="T83" s="23"/>
      <c r="U83" s="10"/>
      <c r="V83" s="10"/>
      <c r="W83" s="10"/>
      <c r="X83" s="10"/>
      <c r="Y83" s="10"/>
      <c r="Z83" s="10"/>
      <c r="AA83" s="10"/>
      <c r="AB83" s="11"/>
      <c r="AC83" s="12"/>
      <c r="AD83" s="11"/>
      <c r="AE83" s="11"/>
      <c r="AF83" s="10"/>
      <c r="AG83" s="10"/>
      <c r="AH83" s="10"/>
    </row>
    <row r="84" spans="1:34" ht="70.150000000000006" customHeight="1" x14ac:dyDescent="0.25">
      <c r="A84" s="9" t="s">
        <v>855</v>
      </c>
      <c r="B84" s="10" t="s">
        <v>856</v>
      </c>
      <c r="C84" s="10" t="s">
        <v>857</v>
      </c>
      <c r="D84" s="10">
        <v>24</v>
      </c>
      <c r="E84" s="10" t="s">
        <v>57</v>
      </c>
      <c r="F84" s="10" t="s">
        <v>58</v>
      </c>
      <c r="G84" s="10">
        <v>5690.86</v>
      </c>
      <c r="H84" s="10" t="s">
        <v>12</v>
      </c>
      <c r="I84" s="11">
        <v>42304</v>
      </c>
      <c r="J84" s="11">
        <v>42304</v>
      </c>
      <c r="K84" s="10" t="s">
        <v>63</v>
      </c>
      <c r="L84" s="10" t="s">
        <v>612</v>
      </c>
      <c r="M84" s="10" t="s">
        <v>858</v>
      </c>
      <c r="N84" s="10" t="s">
        <v>859</v>
      </c>
      <c r="O84" s="10" t="s">
        <v>860</v>
      </c>
      <c r="P84" s="10" t="s">
        <v>59</v>
      </c>
      <c r="Q84" s="11">
        <v>42160</v>
      </c>
      <c r="R84" s="11">
        <v>39644</v>
      </c>
      <c r="S84" s="10" t="s">
        <v>61</v>
      </c>
      <c r="T84" s="23" t="s">
        <v>861</v>
      </c>
      <c r="U84" s="10" t="s">
        <v>59</v>
      </c>
      <c r="V84" s="10" t="s">
        <v>861</v>
      </c>
      <c r="W84" s="10" t="s">
        <v>862</v>
      </c>
      <c r="X84" s="10" t="s">
        <v>863</v>
      </c>
      <c r="Y84" s="10" t="s">
        <v>864</v>
      </c>
      <c r="Z84" s="10" t="s">
        <v>865</v>
      </c>
      <c r="AA84" s="10" t="s">
        <v>866</v>
      </c>
      <c r="AB84" s="11"/>
      <c r="AC84" s="12"/>
      <c r="AD84" s="11"/>
      <c r="AE84" s="11"/>
      <c r="AF84" s="10" t="s">
        <v>867</v>
      </c>
      <c r="AG84" s="10" t="s">
        <v>868</v>
      </c>
      <c r="AH84" s="10" t="s">
        <v>500</v>
      </c>
    </row>
    <row r="85" spans="1:34" ht="70.150000000000006" customHeight="1" x14ac:dyDescent="0.25">
      <c r="A85" s="9" t="s">
        <v>869</v>
      </c>
      <c r="B85" s="10" t="s">
        <v>870</v>
      </c>
      <c r="C85" s="10" t="s">
        <v>857</v>
      </c>
      <c r="D85" s="10">
        <v>24</v>
      </c>
      <c r="E85" s="10" t="s">
        <v>57</v>
      </c>
      <c r="F85" s="10" t="s">
        <v>58</v>
      </c>
      <c r="G85" s="10">
        <v>8006.38</v>
      </c>
      <c r="H85" s="10" t="s">
        <v>12</v>
      </c>
      <c r="I85" s="11">
        <v>42304</v>
      </c>
      <c r="J85" s="11">
        <v>44389</v>
      </c>
      <c r="K85" s="10" t="s">
        <v>59</v>
      </c>
      <c r="L85" s="10" t="s">
        <v>871</v>
      </c>
      <c r="M85" s="10"/>
      <c r="N85" s="10" t="s">
        <v>60</v>
      </c>
      <c r="O85" s="10"/>
      <c r="P85" s="10" t="s">
        <v>59</v>
      </c>
      <c r="Q85" s="11">
        <v>42698</v>
      </c>
      <c r="R85" s="11">
        <v>43138</v>
      </c>
      <c r="S85" s="10" t="s">
        <v>61</v>
      </c>
      <c r="T85" s="23" t="s">
        <v>861</v>
      </c>
      <c r="U85" s="10" t="s">
        <v>63</v>
      </c>
      <c r="V85" s="10" t="s">
        <v>872</v>
      </c>
      <c r="W85" s="10" t="s">
        <v>873</v>
      </c>
      <c r="X85" s="10" t="s">
        <v>874</v>
      </c>
      <c r="Y85" s="10" t="s">
        <v>875</v>
      </c>
      <c r="Z85" s="10" t="s">
        <v>876</v>
      </c>
      <c r="AA85" s="10" t="s">
        <v>866</v>
      </c>
      <c r="AB85" s="11" t="s">
        <v>877</v>
      </c>
      <c r="AC85" s="12"/>
      <c r="AD85" s="11">
        <v>44197</v>
      </c>
      <c r="AE85" s="13">
        <v>45291</v>
      </c>
      <c r="AF85" s="10"/>
      <c r="AG85" s="10" t="s">
        <v>868</v>
      </c>
      <c r="AH85" s="10" t="s">
        <v>500</v>
      </c>
    </row>
    <row r="86" spans="1:34" ht="70.150000000000006" customHeight="1" x14ac:dyDescent="0.25">
      <c r="A86" s="9" t="s">
        <v>878</v>
      </c>
      <c r="B86" s="10" t="s">
        <v>879</v>
      </c>
      <c r="C86" s="10" t="s">
        <v>880</v>
      </c>
      <c r="D86" s="10">
        <v>24</v>
      </c>
      <c r="E86" s="10" t="s">
        <v>57</v>
      </c>
      <c r="F86" s="10" t="s">
        <v>58</v>
      </c>
      <c r="G86" s="10">
        <v>5833.03</v>
      </c>
      <c r="H86" s="10" t="s">
        <v>12</v>
      </c>
      <c r="I86" s="11">
        <v>41963</v>
      </c>
      <c r="J86" s="11">
        <v>44536</v>
      </c>
      <c r="K86" s="10" t="s">
        <v>59</v>
      </c>
      <c r="L86" s="10" t="s">
        <v>871</v>
      </c>
      <c r="M86" s="10"/>
      <c r="N86" s="10" t="s">
        <v>60</v>
      </c>
      <c r="O86" s="10"/>
      <c r="P86" s="10" t="s">
        <v>59</v>
      </c>
      <c r="Q86" s="11">
        <v>41114</v>
      </c>
      <c r="R86" s="11">
        <v>43158</v>
      </c>
      <c r="S86" s="10" t="s">
        <v>61</v>
      </c>
      <c r="T86" s="23" t="s">
        <v>861</v>
      </c>
      <c r="U86" s="10" t="s">
        <v>63</v>
      </c>
      <c r="V86" s="10" t="s">
        <v>881</v>
      </c>
      <c r="W86" s="10" t="s">
        <v>873</v>
      </c>
      <c r="X86" s="10" t="s">
        <v>874</v>
      </c>
      <c r="Y86" s="10" t="s">
        <v>882</v>
      </c>
      <c r="Z86" s="10" t="s">
        <v>883</v>
      </c>
      <c r="AA86" s="10" t="s">
        <v>866</v>
      </c>
      <c r="AB86" s="11" t="s">
        <v>877</v>
      </c>
      <c r="AC86" s="12"/>
      <c r="AD86" s="11">
        <v>44197</v>
      </c>
      <c r="AE86" s="13">
        <v>45291</v>
      </c>
      <c r="AF86" s="10"/>
      <c r="AG86" s="10" t="s">
        <v>868</v>
      </c>
      <c r="AH86" s="10" t="s">
        <v>500</v>
      </c>
    </row>
    <row r="87" spans="1:34" ht="70.150000000000006" customHeight="1" x14ac:dyDescent="0.25">
      <c r="A87" s="9" t="s">
        <v>884</v>
      </c>
      <c r="B87" s="10" t="s">
        <v>885</v>
      </c>
      <c r="C87" s="10" t="s">
        <v>886</v>
      </c>
      <c r="D87" s="10">
        <v>24</v>
      </c>
      <c r="E87" s="10" t="s">
        <v>57</v>
      </c>
      <c r="F87" s="10" t="s">
        <v>58</v>
      </c>
      <c r="G87" s="10">
        <v>3396.47</v>
      </c>
      <c r="H87" s="10" t="s">
        <v>12</v>
      </c>
      <c r="I87" s="11">
        <v>42464</v>
      </c>
      <c r="J87" s="11">
        <v>42464</v>
      </c>
      <c r="K87" s="10" t="s">
        <v>59</v>
      </c>
      <c r="L87" s="10" t="s">
        <v>871</v>
      </c>
      <c r="M87" s="10"/>
      <c r="N87" s="10" t="s">
        <v>60</v>
      </c>
      <c r="O87" s="10"/>
      <c r="P87" s="10" t="s">
        <v>59</v>
      </c>
      <c r="Q87" s="11">
        <v>41333</v>
      </c>
      <c r="R87" s="11">
        <v>43609</v>
      </c>
      <c r="S87" s="10" t="s">
        <v>61</v>
      </c>
      <c r="T87" s="23" t="s">
        <v>887</v>
      </c>
      <c r="U87" s="10" t="s">
        <v>63</v>
      </c>
      <c r="V87" s="10" t="s">
        <v>887</v>
      </c>
      <c r="W87" s="10" t="s">
        <v>888</v>
      </c>
      <c r="X87" s="10" t="s">
        <v>264</v>
      </c>
      <c r="Y87" s="10" t="s">
        <v>889</v>
      </c>
      <c r="Z87" s="10" t="s">
        <v>890</v>
      </c>
      <c r="AA87" s="10" t="s">
        <v>891</v>
      </c>
      <c r="AB87" s="11">
        <v>43812</v>
      </c>
      <c r="AC87" s="12"/>
      <c r="AD87" s="11">
        <v>43831</v>
      </c>
      <c r="AE87" s="13">
        <v>44926</v>
      </c>
      <c r="AF87" s="10" t="s">
        <v>892</v>
      </c>
      <c r="AG87" s="10" t="s">
        <v>868</v>
      </c>
      <c r="AH87" s="10" t="s">
        <v>500</v>
      </c>
    </row>
    <row r="88" spans="1:34" ht="70.150000000000006" customHeight="1" x14ac:dyDescent="0.25">
      <c r="A88" s="9" t="s">
        <v>893</v>
      </c>
      <c r="B88" s="10" t="s">
        <v>894</v>
      </c>
      <c r="C88" s="10">
        <v>24</v>
      </c>
      <c r="D88" s="10">
        <v>24</v>
      </c>
      <c r="E88" s="10" t="s">
        <v>57</v>
      </c>
      <c r="F88" s="10" t="s">
        <v>58</v>
      </c>
      <c r="G88" s="10">
        <v>3689.86</v>
      </c>
      <c r="H88" s="10" t="s">
        <v>12</v>
      </c>
      <c r="I88" s="11">
        <v>42369</v>
      </c>
      <c r="J88" s="11">
        <v>43325</v>
      </c>
      <c r="K88" s="10" t="s">
        <v>59</v>
      </c>
      <c r="L88" s="10" t="s">
        <v>871</v>
      </c>
      <c r="M88" s="10"/>
      <c r="N88" s="10" t="s">
        <v>60</v>
      </c>
      <c r="O88" s="10"/>
      <c r="P88" s="10" t="s">
        <v>59</v>
      </c>
      <c r="Q88" s="11">
        <v>41333</v>
      </c>
      <c r="R88" s="11">
        <v>43440</v>
      </c>
      <c r="S88" s="10" t="s">
        <v>74</v>
      </c>
      <c r="T88" s="23" t="s">
        <v>74</v>
      </c>
      <c r="U88" s="10" t="s">
        <v>63</v>
      </c>
      <c r="V88" s="10" t="s">
        <v>895</v>
      </c>
      <c r="W88" s="10" t="s">
        <v>896</v>
      </c>
      <c r="X88" s="10" t="s">
        <v>835</v>
      </c>
      <c r="Y88" s="10" t="s">
        <v>897</v>
      </c>
      <c r="Z88" s="10" t="s">
        <v>898</v>
      </c>
      <c r="AA88" s="10" t="s">
        <v>899</v>
      </c>
      <c r="AB88" s="11">
        <v>44523</v>
      </c>
      <c r="AC88" s="12"/>
      <c r="AD88" s="11">
        <v>44539</v>
      </c>
      <c r="AE88" s="11">
        <v>44994</v>
      </c>
      <c r="AF88" s="10" t="s">
        <v>900</v>
      </c>
      <c r="AG88" s="10" t="s">
        <v>868</v>
      </c>
      <c r="AH88" s="10" t="s">
        <v>500</v>
      </c>
    </row>
    <row r="89" spans="1:34" ht="70.150000000000006" customHeight="1" x14ac:dyDescent="0.25">
      <c r="A89" s="9" t="s">
        <v>901</v>
      </c>
      <c r="B89" s="10" t="s">
        <v>902</v>
      </c>
      <c r="C89" s="10">
        <v>24</v>
      </c>
      <c r="D89" s="10">
        <v>24</v>
      </c>
      <c r="E89" s="10" t="s">
        <v>57</v>
      </c>
      <c r="F89" s="10" t="s">
        <v>58</v>
      </c>
      <c r="G89" s="10">
        <v>428.15</v>
      </c>
      <c r="H89" s="10" t="s">
        <v>12</v>
      </c>
      <c r="I89" s="11">
        <v>42733</v>
      </c>
      <c r="J89" s="11">
        <v>42733</v>
      </c>
      <c r="K89" s="10" t="s">
        <v>59</v>
      </c>
      <c r="L89" s="10" t="s">
        <v>871</v>
      </c>
      <c r="M89" s="10"/>
      <c r="N89" s="10" t="s">
        <v>60</v>
      </c>
      <c r="O89" s="10"/>
      <c r="P89" s="10" t="s">
        <v>59</v>
      </c>
      <c r="Q89" s="11">
        <v>41773</v>
      </c>
      <c r="R89" s="11">
        <v>43440</v>
      </c>
      <c r="S89" s="10" t="s">
        <v>74</v>
      </c>
      <c r="T89" s="23" t="s">
        <v>74</v>
      </c>
      <c r="U89" s="10" t="s">
        <v>63</v>
      </c>
      <c r="V89" s="10" t="s">
        <v>895</v>
      </c>
      <c r="W89" s="10" t="s">
        <v>903</v>
      </c>
      <c r="X89" s="10" t="s">
        <v>904</v>
      </c>
      <c r="Y89" s="10" t="s">
        <v>905</v>
      </c>
      <c r="Z89" s="10" t="s">
        <v>906</v>
      </c>
      <c r="AA89" s="10" t="s">
        <v>907</v>
      </c>
      <c r="AB89" s="11">
        <v>44516</v>
      </c>
      <c r="AC89" s="12"/>
      <c r="AD89" s="11">
        <v>44539</v>
      </c>
      <c r="AE89" s="11">
        <v>44994</v>
      </c>
      <c r="AF89" s="10"/>
      <c r="AG89" s="10" t="s">
        <v>868</v>
      </c>
      <c r="AH89" s="10" t="s">
        <v>500</v>
      </c>
    </row>
    <row r="90" spans="1:34" ht="70.150000000000006" customHeight="1" x14ac:dyDescent="0.25">
      <c r="A90" s="9" t="s">
        <v>908</v>
      </c>
      <c r="B90" s="10" t="s">
        <v>909</v>
      </c>
      <c r="C90" s="10">
        <v>24</v>
      </c>
      <c r="D90" s="10">
        <v>24</v>
      </c>
      <c r="E90" s="10" t="s">
        <v>57</v>
      </c>
      <c r="F90" s="10" t="s">
        <v>58</v>
      </c>
      <c r="G90" s="10">
        <v>5522.3</v>
      </c>
      <c r="H90" s="10" t="s">
        <v>12</v>
      </c>
      <c r="I90" s="11">
        <v>40701</v>
      </c>
      <c r="J90" s="11">
        <v>40701</v>
      </c>
      <c r="K90" s="10" t="s">
        <v>59</v>
      </c>
      <c r="L90" s="10" t="s">
        <v>871</v>
      </c>
      <c r="M90" s="10"/>
      <c r="N90" s="10" t="s">
        <v>60</v>
      </c>
      <c r="O90" s="10" t="s">
        <v>910</v>
      </c>
      <c r="P90" s="10" t="s">
        <v>59</v>
      </c>
      <c r="Q90" s="11">
        <v>43138</v>
      </c>
      <c r="R90" s="11">
        <v>43138</v>
      </c>
      <c r="S90" s="10" t="s">
        <v>61</v>
      </c>
      <c r="T90" s="23" t="s">
        <v>911</v>
      </c>
      <c r="U90" s="10" t="s">
        <v>63</v>
      </c>
      <c r="V90" s="10" t="s">
        <v>895</v>
      </c>
      <c r="W90" s="10" t="s">
        <v>903</v>
      </c>
      <c r="X90" s="10" t="s">
        <v>904</v>
      </c>
      <c r="Y90" s="10" t="s">
        <v>905</v>
      </c>
      <c r="Z90" s="10" t="s">
        <v>906</v>
      </c>
      <c r="AA90" s="10" t="s">
        <v>912</v>
      </c>
      <c r="AB90" s="11" t="s">
        <v>913</v>
      </c>
      <c r="AC90" s="12"/>
      <c r="AD90" s="11" t="s">
        <v>914</v>
      </c>
      <c r="AE90" s="11" t="s">
        <v>915</v>
      </c>
      <c r="AF90" s="10" t="s">
        <v>916</v>
      </c>
      <c r="AG90" s="10" t="s">
        <v>868</v>
      </c>
      <c r="AH90" s="10" t="s">
        <v>500</v>
      </c>
    </row>
    <row r="91" spans="1:34" ht="70.150000000000006" customHeight="1" x14ac:dyDescent="0.25">
      <c r="A91" s="9" t="s">
        <v>917</v>
      </c>
      <c r="B91" s="10" t="s">
        <v>918</v>
      </c>
      <c r="C91" s="10">
        <v>24</v>
      </c>
      <c r="D91" s="10">
        <v>24</v>
      </c>
      <c r="E91" s="10" t="s">
        <v>57</v>
      </c>
      <c r="F91" s="10" t="s">
        <v>58</v>
      </c>
      <c r="G91" s="10">
        <v>598.66999999999996</v>
      </c>
      <c r="H91" s="10" t="s">
        <v>12</v>
      </c>
      <c r="I91" s="11">
        <v>41934</v>
      </c>
      <c r="J91" s="11">
        <v>41934</v>
      </c>
      <c r="K91" s="10" t="s">
        <v>63</v>
      </c>
      <c r="L91" s="10" t="s">
        <v>919</v>
      </c>
      <c r="M91" s="10" t="s">
        <v>920</v>
      </c>
      <c r="N91" s="10" t="s">
        <v>60</v>
      </c>
      <c r="O91" s="10"/>
      <c r="P91" s="10" t="s">
        <v>59</v>
      </c>
      <c r="Q91" s="11">
        <v>43138</v>
      </c>
      <c r="R91" s="11">
        <v>43138</v>
      </c>
      <c r="S91" s="10" t="s">
        <v>61</v>
      </c>
      <c r="T91" s="23" t="s">
        <v>921</v>
      </c>
      <c r="U91" s="10" t="s">
        <v>63</v>
      </c>
      <c r="V91" s="10" t="s">
        <v>895</v>
      </c>
      <c r="W91" s="10" t="s">
        <v>903</v>
      </c>
      <c r="X91" s="10" t="s">
        <v>904</v>
      </c>
      <c r="Y91" s="10" t="s">
        <v>905</v>
      </c>
      <c r="Z91" s="10" t="s">
        <v>906</v>
      </c>
      <c r="AA91" s="10" t="s">
        <v>912</v>
      </c>
      <c r="AB91" s="11" t="s">
        <v>922</v>
      </c>
      <c r="AC91" s="12"/>
      <c r="AD91" s="11" t="s">
        <v>914</v>
      </c>
      <c r="AE91" s="11" t="s">
        <v>915</v>
      </c>
      <c r="AF91" s="10"/>
      <c r="AG91" s="10" t="s">
        <v>868</v>
      </c>
      <c r="AH91" s="10" t="s">
        <v>500</v>
      </c>
    </row>
    <row r="92" spans="1:34" ht="70.150000000000006" customHeight="1" x14ac:dyDescent="0.25">
      <c r="A92" s="9" t="s">
        <v>923</v>
      </c>
      <c r="B92" s="10" t="s">
        <v>924</v>
      </c>
      <c r="C92" s="10">
        <v>24</v>
      </c>
      <c r="D92" s="10">
        <v>24</v>
      </c>
      <c r="E92" s="10" t="s">
        <v>57</v>
      </c>
      <c r="F92" s="10" t="s">
        <v>58</v>
      </c>
      <c r="G92" s="10">
        <v>449.29</v>
      </c>
      <c r="H92" s="10" t="s">
        <v>12</v>
      </c>
      <c r="I92" s="11">
        <v>41842</v>
      </c>
      <c r="J92" s="11">
        <v>41842</v>
      </c>
      <c r="K92" s="10" t="s">
        <v>63</v>
      </c>
      <c r="L92" s="10" t="s">
        <v>612</v>
      </c>
      <c r="M92" s="10" t="s">
        <v>925</v>
      </c>
      <c r="N92" s="10" t="s">
        <v>60</v>
      </c>
      <c r="O92" s="10"/>
      <c r="P92" s="10" t="s">
        <v>59</v>
      </c>
      <c r="Q92" s="11">
        <v>43413</v>
      </c>
      <c r="R92" s="11">
        <v>43440</v>
      </c>
      <c r="S92" s="10" t="s">
        <v>61</v>
      </c>
      <c r="T92" s="10" t="s">
        <v>861</v>
      </c>
      <c r="U92" s="10" t="s">
        <v>63</v>
      </c>
      <c r="V92" s="10" t="s">
        <v>861</v>
      </c>
      <c r="W92" s="10" t="s">
        <v>862</v>
      </c>
      <c r="X92" s="10" t="s">
        <v>863</v>
      </c>
      <c r="Y92" s="10" t="s">
        <v>864</v>
      </c>
      <c r="Z92" s="10" t="s">
        <v>865</v>
      </c>
      <c r="AA92" s="10"/>
      <c r="AB92" s="11">
        <v>44631</v>
      </c>
      <c r="AC92" s="12"/>
      <c r="AD92" s="11">
        <v>44562</v>
      </c>
      <c r="AE92" s="13">
        <v>45657</v>
      </c>
      <c r="AF92" s="10"/>
      <c r="AG92" s="10" t="s">
        <v>868</v>
      </c>
      <c r="AH92" s="10" t="s">
        <v>500</v>
      </c>
    </row>
    <row r="93" spans="1:34" ht="70.150000000000006" customHeight="1" x14ac:dyDescent="0.25">
      <c r="A93" s="9" t="s">
        <v>926</v>
      </c>
      <c r="B93" s="10" t="s">
        <v>927</v>
      </c>
      <c r="C93" s="10">
        <v>24</v>
      </c>
      <c r="D93" s="10">
        <v>24</v>
      </c>
      <c r="E93" s="10" t="s">
        <v>57</v>
      </c>
      <c r="F93" s="10" t="s">
        <v>58</v>
      </c>
      <c r="G93" s="10">
        <v>672.96</v>
      </c>
      <c r="H93" s="10" t="s">
        <v>12</v>
      </c>
      <c r="I93" s="11">
        <v>38950</v>
      </c>
      <c r="J93" s="11">
        <v>42765</v>
      </c>
      <c r="K93" s="10" t="s">
        <v>59</v>
      </c>
      <c r="L93" s="10" t="s">
        <v>871</v>
      </c>
      <c r="M93" s="10"/>
      <c r="N93" s="10" t="s">
        <v>60</v>
      </c>
      <c r="O93" s="10"/>
      <c r="P93" s="10" t="s">
        <v>59</v>
      </c>
      <c r="Q93" s="11">
        <v>40569</v>
      </c>
      <c r="R93" s="11">
        <v>43609</v>
      </c>
      <c r="S93" s="10" t="s">
        <v>74</v>
      </c>
      <c r="T93" s="10" t="s">
        <v>74</v>
      </c>
      <c r="U93" s="10" t="s">
        <v>63</v>
      </c>
      <c r="V93" s="10" t="s">
        <v>895</v>
      </c>
      <c r="W93" s="10" t="s">
        <v>928</v>
      </c>
      <c r="X93" s="10" t="s">
        <v>929</v>
      </c>
      <c r="Y93" s="10" t="s">
        <v>930</v>
      </c>
      <c r="Z93" s="10" t="s">
        <v>931</v>
      </c>
      <c r="AA93" s="10"/>
      <c r="AB93" s="11">
        <v>44530</v>
      </c>
      <c r="AC93" s="12"/>
      <c r="AD93" s="11">
        <v>44539</v>
      </c>
      <c r="AE93" s="11">
        <v>44994</v>
      </c>
      <c r="AF93" s="10"/>
      <c r="AG93" s="10" t="s">
        <v>868</v>
      </c>
      <c r="AH93" s="10" t="s">
        <v>500</v>
      </c>
    </row>
    <row r="94" spans="1:34" ht="70.150000000000006" customHeight="1" x14ac:dyDescent="0.25">
      <c r="A94" s="9" t="s">
        <v>932</v>
      </c>
      <c r="B94" s="10" t="s">
        <v>933</v>
      </c>
      <c r="C94" s="10">
        <v>24</v>
      </c>
      <c r="D94" s="10">
        <v>24</v>
      </c>
      <c r="E94" s="10" t="s">
        <v>57</v>
      </c>
      <c r="F94" s="10" t="s">
        <v>58</v>
      </c>
      <c r="G94" s="10">
        <v>269.05</v>
      </c>
      <c r="H94" s="10" t="s">
        <v>12</v>
      </c>
      <c r="I94" s="11">
        <v>41926</v>
      </c>
      <c r="J94" s="11">
        <v>41926</v>
      </c>
      <c r="K94" s="10" t="s">
        <v>63</v>
      </c>
      <c r="L94" s="10" t="s">
        <v>934</v>
      </c>
      <c r="M94" s="10" t="s">
        <v>935</v>
      </c>
      <c r="N94" s="10" t="s">
        <v>60</v>
      </c>
      <c r="O94" s="10"/>
      <c r="P94" s="10" t="s">
        <v>59</v>
      </c>
      <c r="Q94" s="11">
        <v>43138</v>
      </c>
      <c r="R94" s="11">
        <v>43138</v>
      </c>
      <c r="S94" s="10" t="s">
        <v>74</v>
      </c>
      <c r="T94" s="23" t="s">
        <v>74</v>
      </c>
      <c r="U94" s="10" t="s">
        <v>63</v>
      </c>
      <c r="V94" s="10" t="s">
        <v>895</v>
      </c>
      <c r="W94" s="10" t="s">
        <v>936</v>
      </c>
      <c r="X94" s="10" t="s">
        <v>937</v>
      </c>
      <c r="Y94" s="10" t="s">
        <v>938</v>
      </c>
      <c r="Z94" s="10" t="s">
        <v>939</v>
      </c>
      <c r="AA94" s="10"/>
      <c r="AB94" s="11">
        <v>44532</v>
      </c>
      <c r="AC94" s="12"/>
      <c r="AD94" s="11">
        <v>44539</v>
      </c>
      <c r="AE94" s="11">
        <v>44994</v>
      </c>
      <c r="AF94" s="10"/>
      <c r="AG94" s="10" t="s">
        <v>868</v>
      </c>
      <c r="AH94" s="10" t="s">
        <v>500</v>
      </c>
    </row>
    <row r="95" spans="1:34" ht="70.150000000000006" customHeight="1" x14ac:dyDescent="0.25">
      <c r="A95" s="9" t="s">
        <v>940</v>
      </c>
      <c r="B95" s="10" t="s">
        <v>941</v>
      </c>
      <c r="C95" s="10" t="s">
        <v>857</v>
      </c>
      <c r="D95" s="10">
        <v>24</v>
      </c>
      <c r="E95" s="10" t="s">
        <v>57</v>
      </c>
      <c r="F95" s="10" t="s">
        <v>58</v>
      </c>
      <c r="G95" s="10">
        <v>4525.71</v>
      </c>
      <c r="H95" s="10" t="s">
        <v>12</v>
      </c>
      <c r="I95" s="11">
        <v>42649</v>
      </c>
      <c r="J95" s="11">
        <v>43795</v>
      </c>
      <c r="K95" s="10" t="s">
        <v>59</v>
      </c>
      <c r="L95" s="10" t="s">
        <v>871</v>
      </c>
      <c r="M95" s="10"/>
      <c r="N95" s="10" t="s">
        <v>60</v>
      </c>
      <c r="O95" s="10"/>
      <c r="P95" s="10" t="s">
        <v>59</v>
      </c>
      <c r="Q95" s="11">
        <v>41773</v>
      </c>
      <c r="R95" s="11">
        <v>43440</v>
      </c>
      <c r="S95" s="10" t="s">
        <v>61</v>
      </c>
      <c r="T95" s="10" t="s">
        <v>942</v>
      </c>
      <c r="U95" s="10" t="s">
        <v>63</v>
      </c>
      <c r="V95" s="10" t="s">
        <v>943</v>
      </c>
      <c r="W95" s="10" t="s">
        <v>944</v>
      </c>
      <c r="X95" s="10" t="s">
        <v>945</v>
      </c>
      <c r="Y95" s="10" t="s">
        <v>946</v>
      </c>
      <c r="Z95" s="10" t="s">
        <v>947</v>
      </c>
      <c r="AA95" s="10" t="s">
        <v>948</v>
      </c>
      <c r="AB95" s="11">
        <v>43795</v>
      </c>
      <c r="AC95" s="12"/>
      <c r="AD95" s="11">
        <v>43831</v>
      </c>
      <c r="AE95" s="13">
        <v>44926</v>
      </c>
      <c r="AF95" s="10"/>
      <c r="AG95" s="10" t="s">
        <v>868</v>
      </c>
      <c r="AH95" s="10" t="s">
        <v>500</v>
      </c>
    </row>
    <row r="96" spans="1:34" ht="70.150000000000006" customHeight="1" x14ac:dyDescent="0.25">
      <c r="A96" s="9" t="s">
        <v>949</v>
      </c>
      <c r="B96" s="10" t="s">
        <v>950</v>
      </c>
      <c r="C96" s="10">
        <v>24</v>
      </c>
      <c r="D96" s="10">
        <v>24</v>
      </c>
      <c r="E96" s="10" t="s">
        <v>57</v>
      </c>
      <c r="F96" s="10" t="s">
        <v>58</v>
      </c>
      <c r="G96" s="10">
        <v>1196.45</v>
      </c>
      <c r="H96" s="10" t="s">
        <v>12</v>
      </c>
      <c r="I96" s="11">
        <v>42604</v>
      </c>
      <c r="J96" s="11">
        <v>43637</v>
      </c>
      <c r="K96" s="10" t="s">
        <v>59</v>
      </c>
      <c r="L96" s="10" t="s">
        <v>871</v>
      </c>
      <c r="M96" s="10"/>
      <c r="N96" s="10" t="s">
        <v>60</v>
      </c>
      <c r="O96" s="10"/>
      <c r="P96" s="10" t="s">
        <v>59</v>
      </c>
      <c r="Q96" s="11">
        <v>41773</v>
      </c>
      <c r="R96" s="11">
        <v>43440</v>
      </c>
      <c r="S96" s="10" t="s">
        <v>74</v>
      </c>
      <c r="T96" s="10" t="s">
        <v>74</v>
      </c>
      <c r="U96" s="10" t="s">
        <v>63</v>
      </c>
      <c r="V96" s="10" t="s">
        <v>895</v>
      </c>
      <c r="W96" s="10" t="s">
        <v>896</v>
      </c>
      <c r="X96" s="10" t="s">
        <v>835</v>
      </c>
      <c r="Y96" s="10" t="s">
        <v>897</v>
      </c>
      <c r="Z96" s="10" t="s">
        <v>898</v>
      </c>
      <c r="AA96" s="10"/>
      <c r="AB96" s="11">
        <v>44525</v>
      </c>
      <c r="AC96" s="12"/>
      <c r="AD96" s="11">
        <v>44539</v>
      </c>
      <c r="AE96" s="11">
        <v>44994</v>
      </c>
      <c r="AF96" s="10"/>
      <c r="AG96" s="10" t="s">
        <v>868</v>
      </c>
      <c r="AH96" s="10" t="s">
        <v>500</v>
      </c>
    </row>
    <row r="97" spans="1:34" ht="70.150000000000006" customHeight="1" x14ac:dyDescent="0.25">
      <c r="A97" s="9" t="s">
        <v>951</v>
      </c>
      <c r="B97" s="10" t="s">
        <v>952</v>
      </c>
      <c r="C97" s="10">
        <v>24</v>
      </c>
      <c r="D97" s="10">
        <v>24</v>
      </c>
      <c r="E97" s="10" t="s">
        <v>57</v>
      </c>
      <c r="F97" s="10" t="s">
        <v>58</v>
      </c>
      <c r="G97" s="10">
        <v>463.48</v>
      </c>
      <c r="H97" s="10" t="s">
        <v>12</v>
      </c>
      <c r="I97" s="11">
        <v>42627</v>
      </c>
      <c r="J97" s="11">
        <v>42627</v>
      </c>
      <c r="K97" s="10" t="s">
        <v>63</v>
      </c>
      <c r="L97" s="10" t="s">
        <v>919</v>
      </c>
      <c r="M97" s="10" t="s">
        <v>953</v>
      </c>
      <c r="N97" s="10" t="s">
        <v>60</v>
      </c>
      <c r="O97" s="10"/>
      <c r="P97" s="10" t="s">
        <v>59</v>
      </c>
      <c r="Q97" s="11">
        <v>40954</v>
      </c>
      <c r="R97" s="11">
        <v>43187</v>
      </c>
      <c r="S97" s="10" t="s">
        <v>74</v>
      </c>
      <c r="T97" s="10" t="s">
        <v>74</v>
      </c>
      <c r="U97" s="10" t="s">
        <v>63</v>
      </c>
      <c r="V97" s="10" t="s">
        <v>895</v>
      </c>
      <c r="W97" s="10" t="s">
        <v>896</v>
      </c>
      <c r="X97" s="10" t="s">
        <v>835</v>
      </c>
      <c r="Y97" s="10" t="s">
        <v>954</v>
      </c>
      <c r="Z97" s="10" t="s">
        <v>955</v>
      </c>
      <c r="AA97" s="10"/>
      <c r="AB97" s="11">
        <v>44536</v>
      </c>
      <c r="AC97" s="12"/>
      <c r="AD97" s="11">
        <v>44539</v>
      </c>
      <c r="AE97" s="11">
        <v>44994</v>
      </c>
      <c r="AF97" s="10"/>
      <c r="AG97" s="10" t="s">
        <v>868</v>
      </c>
      <c r="AH97" s="10" t="s">
        <v>500</v>
      </c>
    </row>
    <row r="98" spans="1:34" ht="70.150000000000006" customHeight="1" x14ac:dyDescent="0.25">
      <c r="A98" s="9" t="s">
        <v>956</v>
      </c>
      <c r="B98" s="10" t="s">
        <v>957</v>
      </c>
      <c r="C98" s="10">
        <v>24</v>
      </c>
      <c r="D98" s="10">
        <v>24</v>
      </c>
      <c r="E98" s="10" t="s">
        <v>57</v>
      </c>
      <c r="F98" s="10" t="s">
        <v>58</v>
      </c>
      <c r="G98" s="10">
        <v>68.86</v>
      </c>
      <c r="H98" s="10" t="s">
        <v>12</v>
      </c>
      <c r="I98" s="11">
        <v>42733</v>
      </c>
      <c r="J98" s="11">
        <v>42733</v>
      </c>
      <c r="K98" s="10" t="s">
        <v>59</v>
      </c>
      <c r="L98" s="10" t="s">
        <v>871</v>
      </c>
      <c r="M98" s="10"/>
      <c r="N98" s="10" t="s">
        <v>60</v>
      </c>
      <c r="O98" s="10"/>
      <c r="P98" s="10" t="s">
        <v>59</v>
      </c>
      <c r="Q98" s="11">
        <v>41774</v>
      </c>
      <c r="R98" s="11">
        <v>39847</v>
      </c>
      <c r="S98" s="10" t="s">
        <v>74</v>
      </c>
      <c r="T98" s="10" t="s">
        <v>74</v>
      </c>
      <c r="U98" s="10" t="s">
        <v>63</v>
      </c>
      <c r="V98" s="10" t="s">
        <v>895</v>
      </c>
      <c r="W98" s="10" t="s">
        <v>936</v>
      </c>
      <c r="X98" s="10" t="s">
        <v>937</v>
      </c>
      <c r="Y98" s="10" t="s">
        <v>958</v>
      </c>
      <c r="Z98" s="10" t="s">
        <v>955</v>
      </c>
      <c r="AA98" s="10"/>
      <c r="AB98" s="11">
        <v>44491</v>
      </c>
      <c r="AC98" s="12"/>
      <c r="AD98" s="11">
        <v>44539</v>
      </c>
      <c r="AE98" s="11">
        <v>44994</v>
      </c>
      <c r="AF98" s="10"/>
      <c r="AG98" s="10" t="s">
        <v>868</v>
      </c>
      <c r="AH98" s="10" t="s">
        <v>500</v>
      </c>
    </row>
    <row r="99" spans="1:34" ht="70.150000000000006" customHeight="1" x14ac:dyDescent="0.25">
      <c r="A99" s="9" t="s">
        <v>959</v>
      </c>
      <c r="B99" s="10" t="s">
        <v>960</v>
      </c>
      <c r="C99" s="10">
        <v>24</v>
      </c>
      <c r="D99" s="10">
        <v>24</v>
      </c>
      <c r="E99" s="10" t="s">
        <v>57</v>
      </c>
      <c r="F99" s="10" t="s">
        <v>58</v>
      </c>
      <c r="G99" s="10">
        <v>416.07</v>
      </c>
      <c r="H99" s="10" t="s">
        <v>12</v>
      </c>
      <c r="I99" s="11">
        <v>42604</v>
      </c>
      <c r="J99" s="11">
        <v>43761</v>
      </c>
      <c r="K99" s="10" t="s">
        <v>59</v>
      </c>
      <c r="L99" s="10" t="s">
        <v>871</v>
      </c>
      <c r="M99" s="10"/>
      <c r="N99" s="10" t="s">
        <v>60</v>
      </c>
      <c r="O99" s="10"/>
      <c r="P99" s="10" t="s">
        <v>59</v>
      </c>
      <c r="Q99" s="11">
        <v>41773</v>
      </c>
      <c r="R99" s="11">
        <v>43440</v>
      </c>
      <c r="S99" s="10" t="s">
        <v>74</v>
      </c>
      <c r="T99" s="10" t="s">
        <v>74</v>
      </c>
      <c r="U99" s="10" t="s">
        <v>63</v>
      </c>
      <c r="V99" s="10" t="s">
        <v>895</v>
      </c>
      <c r="W99" s="10" t="s">
        <v>903</v>
      </c>
      <c r="X99" s="10" t="s">
        <v>904</v>
      </c>
      <c r="Y99" s="10" t="s">
        <v>905</v>
      </c>
      <c r="Z99" s="10" t="s">
        <v>906</v>
      </c>
      <c r="AA99" s="10" t="s">
        <v>961</v>
      </c>
      <c r="AB99" s="11">
        <v>44516</v>
      </c>
      <c r="AC99" s="12"/>
      <c r="AD99" s="11">
        <v>44539</v>
      </c>
      <c r="AE99" s="11">
        <v>44994</v>
      </c>
      <c r="AF99" s="10"/>
      <c r="AG99" s="10" t="s">
        <v>868</v>
      </c>
      <c r="AH99" s="10" t="s">
        <v>500</v>
      </c>
    </row>
    <row r="100" spans="1:34" ht="70.150000000000006" customHeight="1" x14ac:dyDescent="0.25">
      <c r="A100" s="65" t="s">
        <v>1359</v>
      </c>
      <c r="B100" s="66" t="s">
        <v>1360</v>
      </c>
      <c r="C100" s="10"/>
      <c r="D100" s="10"/>
      <c r="E100" s="10"/>
      <c r="F100" s="10"/>
      <c r="G100" s="10"/>
      <c r="H100" s="10"/>
      <c r="I100" s="11"/>
      <c r="J100" s="11"/>
      <c r="K100" s="10"/>
      <c r="L100" s="10"/>
      <c r="M100" s="10"/>
      <c r="N100" s="10"/>
      <c r="O100" s="10"/>
      <c r="P100" s="10"/>
      <c r="Q100" s="11"/>
      <c r="R100" s="11"/>
      <c r="S100" s="10"/>
      <c r="T100" s="10"/>
      <c r="U100" s="10"/>
      <c r="V100" s="10"/>
      <c r="W100" s="10"/>
      <c r="X100" s="10"/>
      <c r="Y100" s="10"/>
      <c r="Z100" s="10"/>
      <c r="AA100" s="10"/>
      <c r="AB100" s="11"/>
      <c r="AC100" s="12"/>
      <c r="AD100" s="11"/>
      <c r="AE100" s="11"/>
      <c r="AF100" s="10"/>
      <c r="AG100" s="10"/>
      <c r="AH100" s="10"/>
    </row>
    <row r="101" spans="1:34" ht="70.150000000000006" customHeight="1" x14ac:dyDescent="0.25">
      <c r="A101" s="65" t="s">
        <v>1368</v>
      </c>
      <c r="B101" s="66" t="s">
        <v>1369</v>
      </c>
      <c r="C101" s="10"/>
      <c r="D101" s="10"/>
      <c r="E101" s="10"/>
      <c r="F101" s="10"/>
      <c r="G101" s="10"/>
      <c r="H101" s="10"/>
      <c r="I101" s="11"/>
      <c r="J101" s="11"/>
      <c r="K101" s="10"/>
      <c r="L101" s="10"/>
      <c r="M101" s="10"/>
      <c r="N101" s="10"/>
      <c r="O101" s="10"/>
      <c r="P101" s="10"/>
      <c r="Q101" s="11"/>
      <c r="R101" s="11"/>
      <c r="S101" s="10"/>
      <c r="T101" s="23"/>
      <c r="U101" s="10"/>
      <c r="V101" s="10"/>
      <c r="W101" s="10"/>
      <c r="X101" s="10"/>
      <c r="Y101" s="10"/>
      <c r="Z101" s="10"/>
      <c r="AA101" s="10"/>
      <c r="AB101" s="11"/>
      <c r="AC101" s="12"/>
      <c r="AD101" s="11"/>
      <c r="AE101" s="11"/>
      <c r="AF101" s="10"/>
      <c r="AG101" s="10"/>
      <c r="AH101" s="10"/>
    </row>
    <row r="102" spans="1:34" ht="70.150000000000006" customHeight="1" x14ac:dyDescent="0.25">
      <c r="A102" s="65" t="s">
        <v>1371</v>
      </c>
      <c r="B102" s="66" t="s">
        <v>1372</v>
      </c>
      <c r="C102" s="10"/>
      <c r="D102" s="10"/>
      <c r="E102" s="10"/>
      <c r="F102" s="10"/>
      <c r="G102" s="10"/>
      <c r="H102" s="10"/>
      <c r="I102" s="11"/>
      <c r="J102" s="11"/>
      <c r="K102" s="10"/>
      <c r="L102" s="10"/>
      <c r="M102" s="10"/>
      <c r="N102" s="10"/>
      <c r="O102" s="10"/>
      <c r="P102" s="10"/>
      <c r="Q102" s="11"/>
      <c r="R102" s="11"/>
      <c r="S102" s="10"/>
      <c r="T102" s="23"/>
      <c r="U102" s="10"/>
      <c r="V102" s="10"/>
      <c r="W102" s="10"/>
      <c r="X102" s="10"/>
      <c r="Y102" s="10"/>
      <c r="Z102" s="10"/>
      <c r="AA102" s="10"/>
      <c r="AB102" s="11"/>
      <c r="AC102" s="12"/>
      <c r="AD102" s="11"/>
      <c r="AE102" s="11"/>
      <c r="AF102" s="10"/>
      <c r="AG102" s="10"/>
      <c r="AH102" s="10"/>
    </row>
    <row r="103" spans="1:34" ht="70.150000000000006" customHeight="1" x14ac:dyDescent="0.25">
      <c r="A103" s="9" t="s">
        <v>325</v>
      </c>
      <c r="B103" s="31" t="s">
        <v>326</v>
      </c>
      <c r="C103" s="10">
        <v>33</v>
      </c>
      <c r="D103" s="10">
        <v>33</v>
      </c>
      <c r="E103" s="10" t="s">
        <v>57</v>
      </c>
      <c r="F103" s="10" t="s">
        <v>58</v>
      </c>
      <c r="G103" s="10">
        <v>14688.7</v>
      </c>
      <c r="H103" s="28" t="s">
        <v>11</v>
      </c>
      <c r="I103" s="11">
        <v>42332</v>
      </c>
      <c r="J103" s="11">
        <v>42332</v>
      </c>
      <c r="K103" s="10" t="s">
        <v>63</v>
      </c>
      <c r="L103" s="10"/>
      <c r="M103" s="10"/>
      <c r="N103" s="31" t="s">
        <v>327</v>
      </c>
      <c r="O103" s="10"/>
      <c r="P103" s="27" t="s">
        <v>328</v>
      </c>
      <c r="Q103" s="32" t="s">
        <v>329</v>
      </c>
      <c r="R103" s="11">
        <v>39770</v>
      </c>
      <c r="S103" s="10" t="s">
        <v>61</v>
      </c>
      <c r="T103" s="10" t="s">
        <v>330</v>
      </c>
      <c r="U103" s="10" t="s">
        <v>63</v>
      </c>
      <c r="V103" s="10" t="s">
        <v>331</v>
      </c>
      <c r="W103" s="10" t="s">
        <v>332</v>
      </c>
      <c r="X103" s="10" t="s">
        <v>333</v>
      </c>
      <c r="Y103" s="10" t="s">
        <v>334</v>
      </c>
      <c r="Z103" s="10" t="s">
        <v>335</v>
      </c>
      <c r="AA103" s="10"/>
      <c r="AB103" s="11">
        <v>2012</v>
      </c>
      <c r="AC103" s="12" t="s">
        <v>336</v>
      </c>
      <c r="AD103" s="11"/>
      <c r="AE103" s="11"/>
      <c r="AF103" s="10" t="s">
        <v>337</v>
      </c>
      <c r="AG103" s="10" t="s">
        <v>338</v>
      </c>
      <c r="AH103" s="10" t="s">
        <v>339</v>
      </c>
    </row>
    <row r="104" spans="1:34" ht="70.150000000000006" customHeight="1" x14ac:dyDescent="0.25">
      <c r="A104" s="9" t="s">
        <v>340</v>
      </c>
      <c r="B104" s="10" t="s">
        <v>341</v>
      </c>
      <c r="C104" s="10">
        <v>33</v>
      </c>
      <c r="D104" s="10">
        <v>33</v>
      </c>
      <c r="E104" s="10" t="s">
        <v>57</v>
      </c>
      <c r="F104" s="10" t="s">
        <v>58</v>
      </c>
      <c r="G104" s="10">
        <v>10870.05</v>
      </c>
      <c r="H104" s="28" t="s">
        <v>11</v>
      </c>
      <c r="I104" s="11">
        <v>42640</v>
      </c>
      <c r="J104" s="11">
        <v>44203</v>
      </c>
      <c r="K104" s="10"/>
      <c r="L104" s="10"/>
      <c r="M104" s="10"/>
      <c r="N104" s="10" t="s">
        <v>327</v>
      </c>
      <c r="O104" s="10"/>
      <c r="P104" s="10"/>
      <c r="Q104" s="29" t="s">
        <v>342</v>
      </c>
      <c r="R104" s="11">
        <v>41302</v>
      </c>
      <c r="S104" s="10" t="s">
        <v>61</v>
      </c>
      <c r="T104" s="10" t="s">
        <v>343</v>
      </c>
      <c r="U104" s="10" t="s">
        <v>63</v>
      </c>
      <c r="V104" s="10" t="s">
        <v>343</v>
      </c>
      <c r="W104" s="10" t="s">
        <v>344</v>
      </c>
      <c r="X104" s="10" t="s">
        <v>345</v>
      </c>
      <c r="Y104" s="10" t="s">
        <v>346</v>
      </c>
      <c r="Z104" s="10" t="s">
        <v>347</v>
      </c>
      <c r="AA104" s="10"/>
      <c r="AB104" s="11"/>
      <c r="AC104" s="12" t="s">
        <v>348</v>
      </c>
      <c r="AD104" s="11"/>
      <c r="AE104" s="11"/>
      <c r="AF104" s="10" t="s">
        <v>349</v>
      </c>
      <c r="AG104" s="10" t="s">
        <v>338</v>
      </c>
      <c r="AH104" s="10" t="s">
        <v>339</v>
      </c>
    </row>
    <row r="105" spans="1:34" ht="70.150000000000006" customHeight="1" x14ac:dyDescent="0.25">
      <c r="A105" s="9" t="s">
        <v>350</v>
      </c>
      <c r="B105" s="10" t="s">
        <v>351</v>
      </c>
      <c r="C105" s="10">
        <v>33</v>
      </c>
      <c r="D105" s="10">
        <v>33</v>
      </c>
      <c r="E105" s="10" t="s">
        <v>57</v>
      </c>
      <c r="F105" s="10" t="s">
        <v>58</v>
      </c>
      <c r="G105" s="10">
        <v>1236.81</v>
      </c>
      <c r="H105" s="10" t="s">
        <v>12</v>
      </c>
      <c r="I105" s="11">
        <v>38950</v>
      </c>
      <c r="J105" s="11">
        <v>43731</v>
      </c>
      <c r="K105" s="10"/>
      <c r="L105" s="10"/>
      <c r="M105" s="10"/>
      <c r="N105" s="10" t="s">
        <v>327</v>
      </c>
      <c r="O105" s="10"/>
      <c r="P105" s="10"/>
      <c r="Q105" s="29">
        <v>42534</v>
      </c>
      <c r="R105" s="11">
        <v>40309</v>
      </c>
      <c r="S105" s="10" t="s">
        <v>74</v>
      </c>
      <c r="T105" s="10" t="s">
        <v>352</v>
      </c>
      <c r="U105" s="10" t="s">
        <v>63</v>
      </c>
      <c r="V105" s="10" t="s">
        <v>99</v>
      </c>
      <c r="W105" s="10" t="s">
        <v>353</v>
      </c>
      <c r="X105" s="10" t="s">
        <v>101</v>
      </c>
      <c r="Y105" s="30" t="s">
        <v>102</v>
      </c>
      <c r="Z105" s="10" t="s">
        <v>145</v>
      </c>
      <c r="AA105" s="14" t="s">
        <v>354</v>
      </c>
      <c r="AB105" s="11">
        <v>43510</v>
      </c>
      <c r="AC105" s="12">
        <v>44887</v>
      </c>
      <c r="AD105" s="11">
        <v>44161</v>
      </c>
      <c r="AE105" s="11">
        <v>45255</v>
      </c>
      <c r="AF105" s="10"/>
      <c r="AG105" s="10" t="s">
        <v>355</v>
      </c>
      <c r="AH105" s="10" t="s">
        <v>339</v>
      </c>
    </row>
    <row r="106" spans="1:34" ht="70.150000000000006" customHeight="1" x14ac:dyDescent="0.25">
      <c r="A106" s="9" t="s">
        <v>356</v>
      </c>
      <c r="B106" s="31" t="s">
        <v>357</v>
      </c>
      <c r="C106" s="10">
        <v>33</v>
      </c>
      <c r="D106" s="10">
        <v>33</v>
      </c>
      <c r="E106" s="10" t="s">
        <v>57</v>
      </c>
      <c r="F106" s="10" t="s">
        <v>58</v>
      </c>
      <c r="G106" s="10">
        <v>5061.92</v>
      </c>
      <c r="H106" s="10" t="s">
        <v>12</v>
      </c>
      <c r="I106" s="11">
        <v>42636</v>
      </c>
      <c r="J106" s="11">
        <v>44145</v>
      </c>
      <c r="K106" s="10"/>
      <c r="L106" s="10"/>
      <c r="M106" s="10"/>
      <c r="N106" s="31" t="s">
        <v>327</v>
      </c>
      <c r="O106" s="10"/>
      <c r="P106" s="27" t="s">
        <v>328</v>
      </c>
      <c r="Q106" s="32" t="s">
        <v>329</v>
      </c>
      <c r="R106" s="11">
        <v>42074</v>
      </c>
      <c r="S106" s="33" t="s">
        <v>61</v>
      </c>
      <c r="T106" s="33" t="s">
        <v>331</v>
      </c>
      <c r="U106" s="33" t="s">
        <v>63</v>
      </c>
      <c r="V106" s="10" t="s">
        <v>331</v>
      </c>
      <c r="W106" s="10" t="s">
        <v>332</v>
      </c>
      <c r="X106" s="10" t="s">
        <v>333</v>
      </c>
      <c r="Y106" s="10" t="s">
        <v>334</v>
      </c>
      <c r="Z106" s="10" t="s">
        <v>335</v>
      </c>
      <c r="AA106" s="10"/>
      <c r="AB106" s="11">
        <v>2012</v>
      </c>
      <c r="AC106" s="12" t="s">
        <v>336</v>
      </c>
      <c r="AD106" s="11"/>
      <c r="AE106" s="11"/>
      <c r="AF106" s="10" t="s">
        <v>337</v>
      </c>
      <c r="AG106" s="10" t="s">
        <v>338</v>
      </c>
      <c r="AH106" s="10" t="s">
        <v>339</v>
      </c>
    </row>
    <row r="107" spans="1:34" ht="70.150000000000006" customHeight="1" x14ac:dyDescent="0.25">
      <c r="A107" s="9" t="s">
        <v>358</v>
      </c>
      <c r="B107" s="34" t="s">
        <v>359</v>
      </c>
      <c r="C107" s="10">
        <v>33</v>
      </c>
      <c r="D107" s="10">
        <v>33</v>
      </c>
      <c r="E107" s="10" t="s">
        <v>57</v>
      </c>
      <c r="F107" s="10" t="s">
        <v>58</v>
      </c>
      <c r="G107" s="10">
        <v>4941.29</v>
      </c>
      <c r="H107" s="28" t="s">
        <v>11</v>
      </c>
      <c r="I107" s="11">
        <v>41995</v>
      </c>
      <c r="J107" s="11">
        <v>41995</v>
      </c>
      <c r="K107" s="10" t="s">
        <v>63</v>
      </c>
      <c r="L107" s="10"/>
      <c r="M107" s="10"/>
      <c r="N107" s="34" t="s">
        <v>327</v>
      </c>
      <c r="O107" s="14" t="s">
        <v>360</v>
      </c>
      <c r="P107" s="34" t="s">
        <v>63</v>
      </c>
      <c r="Q107" s="35" t="s">
        <v>361</v>
      </c>
      <c r="R107" s="11">
        <v>40280</v>
      </c>
      <c r="S107" s="10" t="s">
        <v>61</v>
      </c>
      <c r="T107" s="23" t="s">
        <v>362</v>
      </c>
      <c r="U107" s="10" t="s">
        <v>11</v>
      </c>
      <c r="V107" s="10" t="s">
        <v>363</v>
      </c>
      <c r="W107" s="10" t="s">
        <v>364</v>
      </c>
      <c r="X107" s="10" t="s">
        <v>365</v>
      </c>
      <c r="Y107" s="10" t="s">
        <v>366</v>
      </c>
      <c r="Z107" s="10" t="s">
        <v>367</v>
      </c>
      <c r="AA107" s="10"/>
      <c r="AB107" s="11">
        <v>44159</v>
      </c>
      <c r="AC107" s="12">
        <v>44909</v>
      </c>
      <c r="AD107" s="11">
        <v>44197</v>
      </c>
      <c r="AE107" s="11">
        <v>45291</v>
      </c>
      <c r="AF107" s="10" t="s">
        <v>368</v>
      </c>
      <c r="AG107" s="10" t="s">
        <v>355</v>
      </c>
      <c r="AH107" s="10" t="s">
        <v>339</v>
      </c>
    </row>
    <row r="108" spans="1:34" ht="70.150000000000006" customHeight="1" x14ac:dyDescent="0.25">
      <c r="A108" s="9" t="s">
        <v>369</v>
      </c>
      <c r="B108" s="10" t="s">
        <v>370</v>
      </c>
      <c r="C108" s="10">
        <v>33</v>
      </c>
      <c r="D108" s="10">
        <v>33</v>
      </c>
      <c r="E108" s="10" t="s">
        <v>57</v>
      </c>
      <c r="F108" s="10" t="s">
        <v>58</v>
      </c>
      <c r="G108" s="10">
        <v>946.38</v>
      </c>
      <c r="H108" s="10" t="s">
        <v>12</v>
      </c>
      <c r="I108" s="11">
        <v>42304</v>
      </c>
      <c r="J108" s="11">
        <v>44145</v>
      </c>
      <c r="K108" s="10"/>
      <c r="L108" s="10"/>
      <c r="M108" s="10" t="s">
        <v>371</v>
      </c>
      <c r="N108" s="10" t="s">
        <v>327</v>
      </c>
      <c r="O108" s="10"/>
      <c r="P108" s="10"/>
      <c r="Q108" s="29" t="s">
        <v>372</v>
      </c>
      <c r="R108" s="11">
        <v>42320</v>
      </c>
      <c r="S108" s="10" t="s">
        <v>61</v>
      </c>
      <c r="T108" s="10" t="s">
        <v>373</v>
      </c>
      <c r="U108" s="10" t="s">
        <v>63</v>
      </c>
      <c r="V108" s="10" t="s">
        <v>373</v>
      </c>
      <c r="W108" s="10" t="s">
        <v>374</v>
      </c>
      <c r="X108" s="10" t="s">
        <v>375</v>
      </c>
      <c r="Y108" s="10" t="s">
        <v>376</v>
      </c>
      <c r="Z108" s="10" t="s">
        <v>377</v>
      </c>
      <c r="AA108" s="10"/>
      <c r="AB108" s="11">
        <v>44270</v>
      </c>
      <c r="AC108" s="12"/>
      <c r="AD108" s="11"/>
      <c r="AE108" s="11"/>
      <c r="AF108" s="10" t="s">
        <v>378</v>
      </c>
      <c r="AG108" s="10" t="s">
        <v>355</v>
      </c>
      <c r="AH108" s="10" t="s">
        <v>339</v>
      </c>
    </row>
    <row r="109" spans="1:34" ht="70.150000000000006" customHeight="1" x14ac:dyDescent="0.25">
      <c r="A109" s="9" t="s">
        <v>379</v>
      </c>
      <c r="B109" s="10" t="s">
        <v>380</v>
      </c>
      <c r="C109" s="10">
        <v>33</v>
      </c>
      <c r="D109" s="10">
        <v>33</v>
      </c>
      <c r="E109" s="10" t="s">
        <v>57</v>
      </c>
      <c r="F109" s="10" t="s">
        <v>58</v>
      </c>
      <c r="G109" s="10">
        <v>2621.29</v>
      </c>
      <c r="H109" s="10" t="s">
        <v>12</v>
      </c>
      <c r="I109" s="11">
        <v>38950</v>
      </c>
      <c r="J109" s="11">
        <v>38950</v>
      </c>
      <c r="K109" s="10"/>
      <c r="L109" s="10"/>
      <c r="M109" s="10"/>
      <c r="N109" s="10" t="s">
        <v>327</v>
      </c>
      <c r="O109" s="10"/>
      <c r="P109" s="10"/>
      <c r="Q109" s="29" t="s">
        <v>381</v>
      </c>
      <c r="R109" s="11">
        <v>41355</v>
      </c>
      <c r="S109" s="10" t="s">
        <v>61</v>
      </c>
      <c r="T109" s="10" t="s">
        <v>382</v>
      </c>
      <c r="U109" s="10" t="s">
        <v>63</v>
      </c>
      <c r="V109" s="10" t="s">
        <v>382</v>
      </c>
      <c r="W109" s="10" t="s">
        <v>383</v>
      </c>
      <c r="X109" s="10" t="s">
        <v>384</v>
      </c>
      <c r="Y109" s="10" t="s">
        <v>385</v>
      </c>
      <c r="Z109" s="10" t="s">
        <v>386</v>
      </c>
      <c r="AA109" s="10"/>
      <c r="AB109" s="11">
        <v>44592</v>
      </c>
      <c r="AC109" s="12"/>
      <c r="AD109" s="11">
        <v>44562</v>
      </c>
      <c r="AE109" s="11">
        <v>45657</v>
      </c>
      <c r="AF109" s="10"/>
      <c r="AG109" s="10" t="s">
        <v>338</v>
      </c>
      <c r="AH109" s="10" t="s">
        <v>339</v>
      </c>
    </row>
    <row r="110" spans="1:34" ht="70.150000000000006" customHeight="1" x14ac:dyDescent="0.25">
      <c r="A110" s="9" t="s">
        <v>387</v>
      </c>
      <c r="B110" s="36" t="s">
        <v>388</v>
      </c>
      <c r="C110" s="10">
        <v>33</v>
      </c>
      <c r="D110" s="10">
        <v>33</v>
      </c>
      <c r="E110" s="10" t="s">
        <v>57</v>
      </c>
      <c r="F110" s="10" t="s">
        <v>58</v>
      </c>
      <c r="G110" s="10">
        <v>263.01</v>
      </c>
      <c r="H110" s="28" t="s">
        <v>11</v>
      </c>
      <c r="I110" s="11">
        <v>38950</v>
      </c>
      <c r="J110" s="11">
        <v>38950</v>
      </c>
      <c r="K110" s="10"/>
      <c r="L110" s="10"/>
      <c r="M110" s="10"/>
      <c r="N110" s="36" t="s">
        <v>327</v>
      </c>
      <c r="O110" s="10"/>
      <c r="P110" s="10"/>
      <c r="Q110" s="37" t="s">
        <v>389</v>
      </c>
      <c r="R110" s="11">
        <v>44022</v>
      </c>
      <c r="S110" s="10" t="s">
        <v>61</v>
      </c>
      <c r="T110" s="23" t="s">
        <v>382</v>
      </c>
      <c r="U110" s="10" t="s">
        <v>63</v>
      </c>
      <c r="V110" s="10" t="s">
        <v>382</v>
      </c>
      <c r="W110" s="10" t="s">
        <v>383</v>
      </c>
      <c r="X110" s="10" t="s">
        <v>384</v>
      </c>
      <c r="Y110" s="10" t="s">
        <v>385</v>
      </c>
      <c r="Z110" s="10" t="s">
        <v>386</v>
      </c>
      <c r="AA110" s="10"/>
      <c r="AB110" s="11">
        <v>44592</v>
      </c>
      <c r="AC110" s="12"/>
      <c r="AD110" s="11">
        <v>44562</v>
      </c>
      <c r="AE110" s="11">
        <v>45657</v>
      </c>
      <c r="AF110" s="10"/>
      <c r="AG110" s="10" t="s">
        <v>338</v>
      </c>
      <c r="AH110" s="10" t="s">
        <v>339</v>
      </c>
    </row>
    <row r="111" spans="1:34" ht="70.150000000000006" customHeight="1" x14ac:dyDescent="0.25">
      <c r="A111" s="9" t="s">
        <v>390</v>
      </c>
      <c r="B111" s="10" t="s">
        <v>391</v>
      </c>
      <c r="C111" s="10">
        <v>33</v>
      </c>
      <c r="D111" s="10">
        <v>33</v>
      </c>
      <c r="E111" s="10" t="s">
        <v>57</v>
      </c>
      <c r="F111" s="10" t="s">
        <v>58</v>
      </c>
      <c r="G111" s="10">
        <v>1590.98</v>
      </c>
      <c r="H111" s="10" t="s">
        <v>12</v>
      </c>
      <c r="I111" s="11">
        <v>38950</v>
      </c>
      <c r="J111" s="11">
        <v>42765</v>
      </c>
      <c r="K111" s="10"/>
      <c r="L111" s="10"/>
      <c r="M111" s="10"/>
      <c r="N111" s="10" t="s">
        <v>327</v>
      </c>
      <c r="O111" s="10"/>
      <c r="P111" s="10"/>
      <c r="Q111" s="29">
        <v>40752</v>
      </c>
      <c r="R111" s="11">
        <v>40752</v>
      </c>
      <c r="S111" s="10" t="s">
        <v>61</v>
      </c>
      <c r="T111" s="23" t="s">
        <v>392</v>
      </c>
      <c r="U111" s="10" t="s">
        <v>63</v>
      </c>
      <c r="V111" s="10" t="s">
        <v>392</v>
      </c>
      <c r="W111" s="10" t="s">
        <v>393</v>
      </c>
      <c r="X111" s="10" t="s">
        <v>394</v>
      </c>
      <c r="Y111" s="10" t="s">
        <v>395</v>
      </c>
      <c r="Z111" s="10" t="s">
        <v>396</v>
      </c>
      <c r="AA111" s="10"/>
      <c r="AB111" s="11">
        <v>44183</v>
      </c>
      <c r="AC111" s="12">
        <v>44874</v>
      </c>
      <c r="AD111" s="11">
        <v>44197</v>
      </c>
      <c r="AE111" s="11">
        <v>45291</v>
      </c>
      <c r="AF111" s="14" t="s">
        <v>397</v>
      </c>
      <c r="AG111" s="10" t="s">
        <v>355</v>
      </c>
      <c r="AH111" s="10" t="s">
        <v>339</v>
      </c>
    </row>
    <row r="112" spans="1:34" ht="70.150000000000006" customHeight="1" x14ac:dyDescent="0.25">
      <c r="A112" s="9" t="s">
        <v>398</v>
      </c>
      <c r="B112" s="10" t="s">
        <v>399</v>
      </c>
      <c r="C112" s="10">
        <v>33</v>
      </c>
      <c r="D112" s="10">
        <v>33</v>
      </c>
      <c r="E112" s="10" t="s">
        <v>57</v>
      </c>
      <c r="F112" s="10" t="s">
        <v>58</v>
      </c>
      <c r="G112" s="10">
        <v>1380.3</v>
      </c>
      <c r="H112" s="10" t="s">
        <v>12</v>
      </c>
      <c r="I112" s="11">
        <v>42542</v>
      </c>
      <c r="J112" s="11">
        <v>44453</v>
      </c>
      <c r="K112" s="10"/>
      <c r="L112" s="10"/>
      <c r="M112" s="10"/>
      <c r="N112" s="10" t="s">
        <v>327</v>
      </c>
      <c r="O112" s="10"/>
      <c r="P112" s="10"/>
      <c r="Q112" s="29"/>
      <c r="R112" s="11">
        <v>42695</v>
      </c>
      <c r="S112" s="10" t="s">
        <v>74</v>
      </c>
      <c r="T112" s="23" t="s">
        <v>352</v>
      </c>
      <c r="U112" s="10" t="s">
        <v>63</v>
      </c>
      <c r="V112" s="10" t="s">
        <v>76</v>
      </c>
      <c r="W112" s="10" t="s">
        <v>400</v>
      </c>
      <c r="X112" s="10" t="s">
        <v>401</v>
      </c>
      <c r="Y112" s="10" t="s">
        <v>402</v>
      </c>
      <c r="Z112" s="10" t="s">
        <v>403</v>
      </c>
      <c r="AA112" s="10"/>
      <c r="AB112" s="11"/>
      <c r="AC112" s="12" t="s">
        <v>404</v>
      </c>
      <c r="AD112" s="11"/>
      <c r="AE112" s="11"/>
      <c r="AF112" s="10"/>
      <c r="AG112" s="10" t="s">
        <v>355</v>
      </c>
      <c r="AH112" s="10" t="s">
        <v>339</v>
      </c>
    </row>
    <row r="113" spans="1:34" ht="70.150000000000006" customHeight="1" x14ac:dyDescent="0.25">
      <c r="A113" s="9" t="s">
        <v>405</v>
      </c>
      <c r="B113" s="10" t="s">
        <v>406</v>
      </c>
      <c r="C113" s="10">
        <v>33</v>
      </c>
      <c r="D113" s="10">
        <v>33</v>
      </c>
      <c r="E113" s="10" t="s">
        <v>57</v>
      </c>
      <c r="F113" s="10" t="s">
        <v>58</v>
      </c>
      <c r="G113" s="10">
        <v>633.97</v>
      </c>
      <c r="H113" s="10" t="s">
        <v>12</v>
      </c>
      <c r="I113" s="11">
        <v>42465</v>
      </c>
      <c r="J113" s="11">
        <v>42465</v>
      </c>
      <c r="K113" s="10"/>
      <c r="L113" s="10"/>
      <c r="M113" s="10" t="s">
        <v>407</v>
      </c>
      <c r="N113" s="10" t="s">
        <v>327</v>
      </c>
      <c r="O113" s="10"/>
      <c r="P113" s="10"/>
      <c r="Q113" s="29" t="s">
        <v>408</v>
      </c>
      <c r="R113" s="11">
        <v>43010</v>
      </c>
      <c r="S113" s="10" t="s">
        <v>61</v>
      </c>
      <c r="T113" s="23" t="s">
        <v>409</v>
      </c>
      <c r="U113" s="10" t="s">
        <v>63</v>
      </c>
      <c r="V113" s="10" t="s">
        <v>410</v>
      </c>
      <c r="W113" s="10" t="s">
        <v>411</v>
      </c>
      <c r="X113" s="10" t="s">
        <v>412</v>
      </c>
      <c r="Y113" s="10" t="s">
        <v>413</v>
      </c>
      <c r="Z113" s="10" t="s">
        <v>414</v>
      </c>
      <c r="AA113" s="10"/>
      <c r="AB113" s="11">
        <v>43725</v>
      </c>
      <c r="AC113" s="12">
        <v>44908</v>
      </c>
      <c r="AD113" s="11">
        <v>43831</v>
      </c>
      <c r="AE113" s="13">
        <v>44926</v>
      </c>
      <c r="AF113" s="10" t="s">
        <v>415</v>
      </c>
      <c r="AG113" s="10" t="s">
        <v>355</v>
      </c>
      <c r="AH113" s="10" t="s">
        <v>339</v>
      </c>
    </row>
    <row r="114" spans="1:34" ht="70.150000000000006" customHeight="1" x14ac:dyDescent="0.25">
      <c r="A114" s="9" t="s">
        <v>416</v>
      </c>
      <c r="B114" s="10" t="s">
        <v>417</v>
      </c>
      <c r="C114" s="10">
        <v>33</v>
      </c>
      <c r="D114" s="10">
        <v>33</v>
      </c>
      <c r="E114" s="10" t="s">
        <v>57</v>
      </c>
      <c r="F114" s="10" t="s">
        <v>58</v>
      </c>
      <c r="G114" s="10">
        <v>331.72</v>
      </c>
      <c r="H114" s="10" t="s">
        <v>12</v>
      </c>
      <c r="I114" s="11">
        <v>38950</v>
      </c>
      <c r="J114" s="11">
        <v>44145</v>
      </c>
      <c r="K114" s="10"/>
      <c r="L114" s="10"/>
      <c r="M114" s="10"/>
      <c r="N114" s="10" t="s">
        <v>327</v>
      </c>
      <c r="O114" s="10"/>
      <c r="P114" s="10"/>
      <c r="Q114" s="29">
        <v>41599</v>
      </c>
      <c r="R114" s="11">
        <v>41199</v>
      </c>
      <c r="S114" s="10" t="s">
        <v>74</v>
      </c>
      <c r="T114" s="23" t="s">
        <v>352</v>
      </c>
      <c r="U114" s="10" t="s">
        <v>63</v>
      </c>
      <c r="V114" s="10" t="s">
        <v>76</v>
      </c>
      <c r="W114" s="10" t="s">
        <v>400</v>
      </c>
      <c r="X114" s="10" t="s">
        <v>401</v>
      </c>
      <c r="Y114" s="10" t="s">
        <v>402</v>
      </c>
      <c r="Z114" s="10" t="s">
        <v>403</v>
      </c>
      <c r="AA114" s="10"/>
      <c r="AB114" s="11">
        <v>43482</v>
      </c>
      <c r="AC114" s="12">
        <v>44888</v>
      </c>
      <c r="AD114" s="11">
        <v>43809</v>
      </c>
      <c r="AE114" s="13">
        <v>44904</v>
      </c>
      <c r="AF114" s="10" t="s">
        <v>415</v>
      </c>
      <c r="AG114" s="10" t="s">
        <v>355</v>
      </c>
      <c r="AH114" s="10" t="s">
        <v>339</v>
      </c>
    </row>
    <row r="115" spans="1:34" ht="70.150000000000006" customHeight="1" x14ac:dyDescent="0.25">
      <c r="A115" s="9" t="s">
        <v>418</v>
      </c>
      <c r="B115" s="10" t="s">
        <v>419</v>
      </c>
      <c r="C115" s="10" t="s">
        <v>420</v>
      </c>
      <c r="D115" s="10">
        <v>33</v>
      </c>
      <c r="E115" s="10" t="s">
        <v>57</v>
      </c>
      <c r="F115" s="10" t="s">
        <v>58</v>
      </c>
      <c r="G115" s="10">
        <v>2434.9299999999998</v>
      </c>
      <c r="H115" s="10" t="s">
        <v>12</v>
      </c>
      <c r="I115" s="11">
        <v>42304</v>
      </c>
      <c r="J115" s="11">
        <v>42304</v>
      </c>
      <c r="K115" s="10" t="s">
        <v>63</v>
      </c>
      <c r="L115" s="10"/>
      <c r="M115" s="10"/>
      <c r="N115" s="10" t="s">
        <v>327</v>
      </c>
      <c r="O115" s="10"/>
      <c r="P115" s="10"/>
      <c r="Q115" s="29" t="s">
        <v>421</v>
      </c>
      <c r="R115" s="11">
        <v>41186</v>
      </c>
      <c r="S115" s="10" t="s">
        <v>61</v>
      </c>
      <c r="T115" s="23" t="s">
        <v>422</v>
      </c>
      <c r="U115" s="10" t="s">
        <v>63</v>
      </c>
      <c r="V115" s="10" t="s">
        <v>422</v>
      </c>
      <c r="W115" s="10" t="s">
        <v>423</v>
      </c>
      <c r="X115" s="10" t="s">
        <v>220</v>
      </c>
      <c r="Y115" s="10" t="s">
        <v>424</v>
      </c>
      <c r="Z115" s="10" t="s">
        <v>425</v>
      </c>
      <c r="AA115" s="10"/>
      <c r="AB115" s="11">
        <v>43647</v>
      </c>
      <c r="AC115" s="12"/>
      <c r="AD115" s="11">
        <v>43719</v>
      </c>
      <c r="AE115" s="11">
        <v>44815</v>
      </c>
      <c r="AF115" s="10" t="s">
        <v>426</v>
      </c>
      <c r="AG115" s="10" t="s">
        <v>355</v>
      </c>
      <c r="AH115" s="10" t="s">
        <v>339</v>
      </c>
    </row>
    <row r="116" spans="1:34" ht="70.150000000000006" customHeight="1" x14ac:dyDescent="0.25">
      <c r="A116" s="9" t="s">
        <v>427</v>
      </c>
      <c r="B116" s="10" t="s">
        <v>428</v>
      </c>
      <c r="C116" s="10" t="s">
        <v>429</v>
      </c>
      <c r="D116" s="10">
        <v>33</v>
      </c>
      <c r="E116" s="10" t="s">
        <v>57</v>
      </c>
      <c r="F116" s="10" t="s">
        <v>58</v>
      </c>
      <c r="G116" s="10">
        <v>3381.46</v>
      </c>
      <c r="H116" s="10" t="s">
        <v>12</v>
      </c>
      <c r="I116" s="11">
        <v>42733</v>
      </c>
      <c r="J116" s="11">
        <v>42733</v>
      </c>
      <c r="K116" s="10"/>
      <c r="L116" s="10"/>
      <c r="M116" s="10"/>
      <c r="N116" s="10" t="s">
        <v>327</v>
      </c>
      <c r="O116" s="10"/>
      <c r="P116" s="10"/>
      <c r="Q116" s="29" t="s">
        <v>430</v>
      </c>
      <c r="R116" s="11">
        <v>43010</v>
      </c>
      <c r="S116" s="10" t="s">
        <v>61</v>
      </c>
      <c r="T116" s="23" t="s">
        <v>431</v>
      </c>
      <c r="U116" s="10" t="s">
        <v>63</v>
      </c>
      <c r="V116" s="10" t="s">
        <v>431</v>
      </c>
      <c r="W116" s="10" t="s">
        <v>432</v>
      </c>
      <c r="X116" s="10" t="s">
        <v>433</v>
      </c>
      <c r="Y116" s="10" t="s">
        <v>434</v>
      </c>
      <c r="Z116" s="10" t="s">
        <v>435</v>
      </c>
      <c r="AA116" s="10"/>
      <c r="AB116" s="11" t="s">
        <v>436</v>
      </c>
      <c r="AC116" s="12" t="s">
        <v>437</v>
      </c>
      <c r="AD116" s="11"/>
      <c r="AE116" s="11"/>
      <c r="AF116" s="10" t="s">
        <v>438</v>
      </c>
      <c r="AG116" s="10" t="s">
        <v>355</v>
      </c>
      <c r="AH116" s="10" t="s">
        <v>339</v>
      </c>
    </row>
    <row r="117" spans="1:34" ht="70.150000000000006" customHeight="1" x14ac:dyDescent="0.25">
      <c r="A117" s="9" t="s">
        <v>439</v>
      </c>
      <c r="B117" s="10" t="s">
        <v>440</v>
      </c>
      <c r="C117" s="10">
        <v>33</v>
      </c>
      <c r="D117" s="10">
        <v>33</v>
      </c>
      <c r="E117" s="10" t="s">
        <v>57</v>
      </c>
      <c r="F117" s="10" t="s">
        <v>58</v>
      </c>
      <c r="G117" s="10">
        <v>320.98</v>
      </c>
      <c r="H117" s="10" t="s">
        <v>12</v>
      </c>
      <c r="I117" s="11">
        <v>42636</v>
      </c>
      <c r="J117" s="11">
        <v>44203</v>
      </c>
      <c r="K117" s="10"/>
      <c r="L117" s="10"/>
      <c r="M117" s="10"/>
      <c r="N117" s="10" t="s">
        <v>327</v>
      </c>
      <c r="O117" s="10"/>
      <c r="P117" s="10"/>
      <c r="Q117" s="29" t="s">
        <v>441</v>
      </c>
      <c r="R117" s="11">
        <v>41186</v>
      </c>
      <c r="S117" s="10" t="s">
        <v>61</v>
      </c>
      <c r="T117" s="23" t="s">
        <v>442</v>
      </c>
      <c r="U117" s="10" t="s">
        <v>63</v>
      </c>
      <c r="V117" s="10" t="s">
        <v>442</v>
      </c>
      <c r="W117" s="10" t="s">
        <v>443</v>
      </c>
      <c r="X117" s="10" t="s">
        <v>444</v>
      </c>
      <c r="Y117" s="10" t="s">
        <v>445</v>
      </c>
      <c r="Z117" s="10" t="s">
        <v>446</v>
      </c>
      <c r="AA117" s="10"/>
      <c r="AB117" s="11">
        <v>44217</v>
      </c>
      <c r="AC117" s="12" t="s">
        <v>447</v>
      </c>
      <c r="AD117" s="11">
        <v>44197</v>
      </c>
      <c r="AE117" s="11">
        <v>45291</v>
      </c>
      <c r="AF117" s="10"/>
      <c r="AG117" s="10" t="s">
        <v>355</v>
      </c>
      <c r="AH117" s="10" t="s">
        <v>339</v>
      </c>
    </row>
    <row r="118" spans="1:34" ht="70.150000000000006" customHeight="1" x14ac:dyDescent="0.25">
      <c r="A118" s="9" t="s">
        <v>448</v>
      </c>
      <c r="B118" s="10" t="s">
        <v>449</v>
      </c>
      <c r="C118" s="10" t="s">
        <v>420</v>
      </c>
      <c r="D118" s="10">
        <v>33</v>
      </c>
      <c r="E118" s="10" t="s">
        <v>57</v>
      </c>
      <c r="F118" s="10" t="s">
        <v>58</v>
      </c>
      <c r="G118" s="10">
        <v>940.29</v>
      </c>
      <c r="H118" s="10" t="s">
        <v>12</v>
      </c>
      <c r="I118" s="11">
        <v>42537</v>
      </c>
      <c r="J118" s="11">
        <v>43305</v>
      </c>
      <c r="K118" s="10"/>
      <c r="L118" s="10"/>
      <c r="M118" s="10"/>
      <c r="N118" s="10" t="s">
        <v>327</v>
      </c>
      <c r="O118" s="10"/>
      <c r="P118" s="10"/>
      <c r="Q118" s="29" t="s">
        <v>450</v>
      </c>
      <c r="R118" s="11">
        <v>41199</v>
      </c>
      <c r="S118" s="10" t="s">
        <v>61</v>
      </c>
      <c r="T118" s="23" t="s">
        <v>442</v>
      </c>
      <c r="U118" s="10" t="s">
        <v>63</v>
      </c>
      <c r="V118" s="10" t="s">
        <v>442</v>
      </c>
      <c r="W118" s="10" t="s">
        <v>443</v>
      </c>
      <c r="X118" s="10" t="s">
        <v>444</v>
      </c>
      <c r="Y118" s="10" t="s">
        <v>445</v>
      </c>
      <c r="Z118" s="10" t="s">
        <v>446</v>
      </c>
      <c r="AA118" s="10"/>
      <c r="AB118" s="11">
        <v>44222</v>
      </c>
      <c r="AC118" s="12" t="s">
        <v>447</v>
      </c>
      <c r="AD118" s="11">
        <v>44197</v>
      </c>
      <c r="AE118" s="11">
        <v>45291</v>
      </c>
      <c r="AF118" s="10"/>
      <c r="AG118" s="10" t="s">
        <v>355</v>
      </c>
      <c r="AH118" s="10" t="s">
        <v>339</v>
      </c>
    </row>
    <row r="119" spans="1:34" ht="70.150000000000006" customHeight="1" x14ac:dyDescent="0.25">
      <c r="A119" s="9" t="s">
        <v>451</v>
      </c>
      <c r="B119" s="10" t="s">
        <v>452</v>
      </c>
      <c r="C119" s="10">
        <v>33</v>
      </c>
      <c r="D119" s="10">
        <v>33</v>
      </c>
      <c r="E119" s="10" t="s">
        <v>57</v>
      </c>
      <c r="F119" s="10" t="s">
        <v>58</v>
      </c>
      <c r="G119" s="10">
        <v>341.67</v>
      </c>
      <c r="H119" s="10" t="s">
        <v>12</v>
      </c>
      <c r="I119" s="11">
        <v>38950</v>
      </c>
      <c r="J119" s="11">
        <v>38950</v>
      </c>
      <c r="K119" s="10" t="s">
        <v>63</v>
      </c>
      <c r="L119" s="10"/>
      <c r="M119" s="10"/>
      <c r="N119" s="10" t="s">
        <v>327</v>
      </c>
      <c r="O119" s="10"/>
      <c r="P119" s="10" t="s">
        <v>59</v>
      </c>
      <c r="Q119" s="29">
        <v>41187</v>
      </c>
      <c r="R119" s="13"/>
      <c r="S119" s="10" t="s">
        <v>74</v>
      </c>
      <c r="T119" s="23" t="s">
        <v>352</v>
      </c>
      <c r="U119" s="14" t="s">
        <v>59</v>
      </c>
      <c r="V119" s="14" t="s">
        <v>453</v>
      </c>
      <c r="W119" s="10"/>
      <c r="X119" s="10"/>
      <c r="Y119" s="10"/>
      <c r="Z119" s="10"/>
      <c r="AA119" s="10"/>
      <c r="AB119" s="11"/>
      <c r="AC119" s="12" t="s">
        <v>12</v>
      </c>
      <c r="AD119" s="11"/>
      <c r="AE119" s="11"/>
      <c r="AF119" s="10"/>
      <c r="AG119" s="10" t="s">
        <v>454</v>
      </c>
      <c r="AH119" s="10" t="s">
        <v>339</v>
      </c>
    </row>
    <row r="120" spans="1:34" ht="70.150000000000006" customHeight="1" x14ac:dyDescent="0.25">
      <c r="A120" s="9" t="s">
        <v>455</v>
      </c>
      <c r="B120" s="10" t="s">
        <v>456</v>
      </c>
      <c r="C120" s="10">
        <v>33</v>
      </c>
      <c r="D120" s="10">
        <v>33</v>
      </c>
      <c r="E120" s="10" t="s">
        <v>57</v>
      </c>
      <c r="F120" s="10" t="s">
        <v>58</v>
      </c>
      <c r="G120" s="10">
        <v>2072.41</v>
      </c>
      <c r="H120" s="10" t="s">
        <v>11</v>
      </c>
      <c r="I120" s="11">
        <v>42739</v>
      </c>
      <c r="J120" s="11">
        <v>42739</v>
      </c>
      <c r="K120" s="10"/>
      <c r="L120" s="10"/>
      <c r="M120" s="10"/>
      <c r="N120" s="10" t="s">
        <v>327</v>
      </c>
      <c r="O120" s="10"/>
      <c r="P120" s="10"/>
      <c r="Q120" s="29" t="s">
        <v>457</v>
      </c>
      <c r="R120" s="13"/>
      <c r="S120" s="10" t="s">
        <v>74</v>
      </c>
      <c r="T120" s="10" t="s">
        <v>352</v>
      </c>
      <c r="U120" s="10" t="s">
        <v>63</v>
      </c>
      <c r="V120" s="10" t="s">
        <v>458</v>
      </c>
      <c r="W120" s="10" t="s">
        <v>459</v>
      </c>
      <c r="X120" s="10" t="s">
        <v>460</v>
      </c>
      <c r="Y120" s="10" t="s">
        <v>461</v>
      </c>
      <c r="Z120" s="10" t="s">
        <v>462</v>
      </c>
      <c r="AA120" s="10"/>
      <c r="AB120" s="11">
        <v>43417</v>
      </c>
      <c r="AC120" s="12" t="s">
        <v>404</v>
      </c>
      <c r="AD120" s="11">
        <v>44020</v>
      </c>
      <c r="AE120" s="11">
        <v>45114</v>
      </c>
      <c r="AF120" s="10"/>
      <c r="AG120" s="10" t="s">
        <v>338</v>
      </c>
      <c r="AH120" s="10" t="s">
        <v>339</v>
      </c>
    </row>
    <row r="121" spans="1:34" ht="70.150000000000006" customHeight="1" x14ac:dyDescent="0.25">
      <c r="A121" s="9" t="s">
        <v>463</v>
      </c>
      <c r="B121" s="10" t="s">
        <v>464</v>
      </c>
      <c r="C121" s="10">
        <v>33</v>
      </c>
      <c r="D121" s="10">
        <v>33</v>
      </c>
      <c r="E121" s="10" t="s">
        <v>57</v>
      </c>
      <c r="F121" s="10" t="s">
        <v>58</v>
      </c>
      <c r="G121" s="10">
        <v>22.65</v>
      </c>
      <c r="H121" s="10" t="s">
        <v>12</v>
      </c>
      <c r="I121" s="11">
        <v>41963</v>
      </c>
      <c r="J121" s="11">
        <v>42604</v>
      </c>
      <c r="K121" s="10"/>
      <c r="L121" s="10"/>
      <c r="M121" s="10"/>
      <c r="N121" s="10" t="s">
        <v>327</v>
      </c>
      <c r="O121" s="10"/>
      <c r="P121" s="10"/>
      <c r="Q121" s="29" t="s">
        <v>465</v>
      </c>
      <c r="R121" s="11">
        <v>40616</v>
      </c>
      <c r="S121" s="10" t="s">
        <v>74</v>
      </c>
      <c r="T121" s="10" t="s">
        <v>352</v>
      </c>
      <c r="U121" s="10" t="s">
        <v>63</v>
      </c>
      <c r="V121" s="10" t="s">
        <v>76</v>
      </c>
      <c r="W121" s="10" t="s">
        <v>400</v>
      </c>
      <c r="X121" s="10" t="s">
        <v>401</v>
      </c>
      <c r="Y121" s="10" t="s">
        <v>402</v>
      </c>
      <c r="Z121" s="10" t="s">
        <v>403</v>
      </c>
      <c r="AA121" s="10"/>
      <c r="AB121" s="11">
        <v>43482</v>
      </c>
      <c r="AC121" s="12">
        <v>44903</v>
      </c>
      <c r="AD121" s="11">
        <v>43809</v>
      </c>
      <c r="AE121" s="13">
        <v>44904</v>
      </c>
      <c r="AF121" s="10" t="s">
        <v>415</v>
      </c>
      <c r="AG121" s="10" t="s">
        <v>355</v>
      </c>
      <c r="AH121" s="10" t="s">
        <v>339</v>
      </c>
    </row>
    <row r="122" spans="1:34" ht="70.150000000000006" customHeight="1" x14ac:dyDescent="0.25">
      <c r="A122" s="9" t="s">
        <v>466</v>
      </c>
      <c r="B122" s="10" t="s">
        <v>467</v>
      </c>
      <c r="C122" s="10">
        <v>33</v>
      </c>
      <c r="D122" s="10">
        <v>33</v>
      </c>
      <c r="E122" s="10" t="s">
        <v>57</v>
      </c>
      <c r="F122" s="10" t="s">
        <v>58</v>
      </c>
      <c r="G122" s="10">
        <v>179.16</v>
      </c>
      <c r="H122" s="10" t="s">
        <v>12</v>
      </c>
      <c r="I122" s="11">
        <v>38950</v>
      </c>
      <c r="J122" s="11">
        <v>42647</v>
      </c>
      <c r="K122" s="10"/>
      <c r="L122" s="10"/>
      <c r="M122" s="10"/>
      <c r="N122" s="10" t="s">
        <v>327</v>
      </c>
      <c r="O122" s="10"/>
      <c r="P122" s="10"/>
      <c r="Q122" s="29">
        <v>41435</v>
      </c>
      <c r="R122" s="11">
        <v>40616</v>
      </c>
      <c r="S122" s="10" t="s">
        <v>74</v>
      </c>
      <c r="T122" s="10" t="s">
        <v>352</v>
      </c>
      <c r="U122" s="10" t="s">
        <v>63</v>
      </c>
      <c r="V122" s="10" t="s">
        <v>76</v>
      </c>
      <c r="W122" s="10" t="s">
        <v>400</v>
      </c>
      <c r="X122" s="10" t="s">
        <v>401</v>
      </c>
      <c r="Y122" s="10" t="s">
        <v>402</v>
      </c>
      <c r="Z122" s="10" t="s">
        <v>403</v>
      </c>
      <c r="AA122" s="10"/>
      <c r="AB122" s="11">
        <v>43424</v>
      </c>
      <c r="AC122" s="12">
        <v>44888</v>
      </c>
      <c r="AD122" s="11">
        <v>43809</v>
      </c>
      <c r="AE122" s="13">
        <v>44904</v>
      </c>
      <c r="AF122" s="10" t="s">
        <v>415</v>
      </c>
      <c r="AG122" s="10" t="s">
        <v>355</v>
      </c>
      <c r="AH122" s="10" t="s">
        <v>339</v>
      </c>
    </row>
    <row r="123" spans="1:34" ht="70.150000000000006" customHeight="1" thickBot="1" x14ac:dyDescent="0.3">
      <c r="A123" s="18" t="s">
        <v>1087</v>
      </c>
      <c r="B123" s="19" t="s">
        <v>1088</v>
      </c>
      <c r="C123" s="19" t="s">
        <v>1089</v>
      </c>
      <c r="D123" s="19">
        <v>47</v>
      </c>
      <c r="E123" s="19" t="s">
        <v>57</v>
      </c>
      <c r="F123" s="19" t="s">
        <v>58</v>
      </c>
      <c r="G123" s="19">
        <v>6689.76</v>
      </c>
      <c r="H123" s="19" t="s">
        <v>12</v>
      </c>
      <c r="I123" s="20">
        <v>42465</v>
      </c>
      <c r="J123" s="20">
        <v>44203</v>
      </c>
      <c r="K123" s="19" t="s">
        <v>63</v>
      </c>
      <c r="L123" s="19" t="s">
        <v>115</v>
      </c>
      <c r="M123" s="19" t="s">
        <v>1090</v>
      </c>
      <c r="N123" s="19" t="s">
        <v>612</v>
      </c>
      <c r="O123" s="19" t="s">
        <v>1091</v>
      </c>
      <c r="P123" s="19" t="s">
        <v>59</v>
      </c>
      <c r="Q123" s="20">
        <v>41597</v>
      </c>
      <c r="R123" s="20">
        <v>40665</v>
      </c>
      <c r="S123" s="19" t="s">
        <v>61</v>
      </c>
      <c r="T123" s="19" t="s">
        <v>1092</v>
      </c>
      <c r="U123" s="19" t="s">
        <v>11</v>
      </c>
      <c r="V123" s="19" t="s">
        <v>1092</v>
      </c>
      <c r="W123" s="19" t="s">
        <v>1093</v>
      </c>
      <c r="X123" s="19" t="s">
        <v>1094</v>
      </c>
      <c r="Y123" s="19" t="s">
        <v>1095</v>
      </c>
      <c r="Z123" s="19" t="s">
        <v>1096</v>
      </c>
      <c r="AA123" s="19"/>
      <c r="AB123" s="20">
        <v>43651</v>
      </c>
      <c r="AC123" s="21">
        <v>44910</v>
      </c>
      <c r="AD123" s="20">
        <v>43831</v>
      </c>
      <c r="AE123" s="26">
        <v>44926</v>
      </c>
      <c r="AF123" s="19"/>
      <c r="AG123" s="19" t="s">
        <v>1097</v>
      </c>
      <c r="AH123" s="19" t="s">
        <v>1098</v>
      </c>
    </row>
    <row r="124" spans="1:34" ht="70.150000000000006" customHeight="1" x14ac:dyDescent="0.25">
      <c r="A124" s="22" t="s">
        <v>468</v>
      </c>
      <c r="B124" s="23" t="s">
        <v>469</v>
      </c>
      <c r="C124" s="23">
        <v>33</v>
      </c>
      <c r="D124" s="23">
        <v>33</v>
      </c>
      <c r="E124" s="23" t="s">
        <v>57</v>
      </c>
      <c r="F124" s="23" t="s">
        <v>58</v>
      </c>
      <c r="G124" s="23">
        <v>5338.32</v>
      </c>
      <c r="H124" s="23" t="s">
        <v>12</v>
      </c>
      <c r="I124" s="24">
        <v>42739</v>
      </c>
      <c r="J124" s="24">
        <v>42739</v>
      </c>
      <c r="K124" s="23"/>
      <c r="L124" s="23"/>
      <c r="M124" s="23"/>
      <c r="N124" s="23" t="s">
        <v>327</v>
      </c>
      <c r="O124" s="23"/>
      <c r="P124" s="23"/>
      <c r="Q124" s="77" t="s">
        <v>470</v>
      </c>
      <c r="R124" s="24">
        <v>40333</v>
      </c>
      <c r="S124" s="78" t="s">
        <v>61</v>
      </c>
      <c r="T124" s="78" t="s">
        <v>471</v>
      </c>
      <c r="U124" s="23" t="s">
        <v>63</v>
      </c>
      <c r="V124" s="23" t="s">
        <v>471</v>
      </c>
      <c r="W124" s="23" t="s">
        <v>472</v>
      </c>
      <c r="X124" s="23" t="s">
        <v>473</v>
      </c>
      <c r="Y124" s="23" t="s">
        <v>474</v>
      </c>
      <c r="Z124" s="23" t="s">
        <v>475</v>
      </c>
      <c r="AA124" s="78" t="s">
        <v>476</v>
      </c>
      <c r="AB124" s="24">
        <v>2012</v>
      </c>
      <c r="AC124" s="25"/>
      <c r="AD124" s="24"/>
      <c r="AE124" s="24"/>
      <c r="AF124" s="23"/>
      <c r="AG124" s="23" t="s">
        <v>338</v>
      </c>
      <c r="AH124" s="23" t="s">
        <v>339</v>
      </c>
    </row>
    <row r="125" spans="1:34" ht="70.150000000000006" customHeight="1" x14ac:dyDescent="0.25">
      <c r="A125" s="9" t="s">
        <v>477</v>
      </c>
      <c r="B125" s="10" t="s">
        <v>478</v>
      </c>
      <c r="C125" s="10">
        <v>33</v>
      </c>
      <c r="D125" s="10">
        <v>33</v>
      </c>
      <c r="E125" s="10" t="s">
        <v>57</v>
      </c>
      <c r="F125" s="10" t="s">
        <v>58</v>
      </c>
      <c r="G125" s="10">
        <v>302.20999999999998</v>
      </c>
      <c r="H125" s="10" t="s">
        <v>12</v>
      </c>
      <c r="I125" s="11">
        <v>39031</v>
      </c>
      <c r="J125" s="11">
        <v>42783</v>
      </c>
      <c r="K125" s="10"/>
      <c r="L125" s="10"/>
      <c r="M125" s="10"/>
      <c r="N125" s="10" t="s">
        <v>327</v>
      </c>
      <c r="O125" s="10"/>
      <c r="P125" s="10"/>
      <c r="Q125" s="29">
        <v>39710</v>
      </c>
      <c r="R125" s="11">
        <v>38076</v>
      </c>
      <c r="S125" s="10" t="s">
        <v>74</v>
      </c>
      <c r="T125" s="10" t="s">
        <v>352</v>
      </c>
      <c r="U125" s="10" t="s">
        <v>63</v>
      </c>
      <c r="V125" s="10" t="s">
        <v>458</v>
      </c>
      <c r="W125" s="10" t="s">
        <v>459</v>
      </c>
      <c r="X125" s="10" t="s">
        <v>460</v>
      </c>
      <c r="Y125" s="10" t="s">
        <v>461</v>
      </c>
      <c r="Z125" s="10" t="s">
        <v>462</v>
      </c>
      <c r="AA125" s="10"/>
      <c r="AB125" s="11">
        <v>43417</v>
      </c>
      <c r="AC125" s="12" t="s">
        <v>404</v>
      </c>
      <c r="AD125" s="11">
        <v>44020</v>
      </c>
      <c r="AE125" s="38">
        <v>45114</v>
      </c>
      <c r="AF125" s="10"/>
      <c r="AG125" s="10" t="s">
        <v>338</v>
      </c>
      <c r="AH125" s="10" t="s">
        <v>339</v>
      </c>
    </row>
    <row r="126" spans="1:34" ht="70.150000000000006" customHeight="1" x14ac:dyDescent="0.25">
      <c r="A126" s="9" t="s">
        <v>479</v>
      </c>
      <c r="B126" s="10" t="s">
        <v>480</v>
      </c>
      <c r="C126" s="10">
        <v>33</v>
      </c>
      <c r="D126" s="10">
        <v>33</v>
      </c>
      <c r="E126" s="10" t="s">
        <v>57</v>
      </c>
      <c r="F126" s="10" t="s">
        <v>58</v>
      </c>
      <c r="G126" s="10">
        <v>962.34</v>
      </c>
      <c r="H126" s="10" t="s">
        <v>12</v>
      </c>
      <c r="I126" s="11">
        <v>42562</v>
      </c>
      <c r="J126" s="11">
        <v>42562</v>
      </c>
      <c r="K126" s="10"/>
      <c r="L126" s="10"/>
      <c r="M126" s="10"/>
      <c r="N126" s="10" t="s">
        <v>327</v>
      </c>
      <c r="O126" s="10"/>
      <c r="P126" s="10"/>
      <c r="Q126" s="29">
        <v>41376</v>
      </c>
      <c r="R126" s="11">
        <v>40829</v>
      </c>
      <c r="S126" s="10" t="s">
        <v>74</v>
      </c>
      <c r="T126" s="10" t="s">
        <v>352</v>
      </c>
      <c r="U126" s="10" t="s">
        <v>63</v>
      </c>
      <c r="V126" s="10" t="s">
        <v>76</v>
      </c>
      <c r="W126" s="10" t="s">
        <v>400</v>
      </c>
      <c r="X126" s="10" t="s">
        <v>401</v>
      </c>
      <c r="Y126" s="10" t="s">
        <v>402</v>
      </c>
      <c r="Z126" s="10" t="s">
        <v>403</v>
      </c>
      <c r="AA126" s="10"/>
      <c r="AB126" s="11">
        <v>43424</v>
      </c>
      <c r="AC126" s="12">
        <v>44900</v>
      </c>
      <c r="AD126" s="11">
        <v>43809</v>
      </c>
      <c r="AE126" s="13">
        <v>44904</v>
      </c>
      <c r="AF126" s="10" t="s">
        <v>415</v>
      </c>
      <c r="AG126" s="10" t="s">
        <v>355</v>
      </c>
      <c r="AH126" s="10" t="s">
        <v>339</v>
      </c>
    </row>
    <row r="127" spans="1:34" ht="70.150000000000006" customHeight="1" x14ac:dyDescent="0.25">
      <c r="A127" s="9" t="s">
        <v>481</v>
      </c>
      <c r="B127" s="10" t="s">
        <v>482</v>
      </c>
      <c r="C127" s="10">
        <v>33</v>
      </c>
      <c r="D127" s="10">
        <v>33</v>
      </c>
      <c r="E127" s="10" t="s">
        <v>57</v>
      </c>
      <c r="F127" s="10" t="s">
        <v>58</v>
      </c>
      <c r="G127" s="10">
        <v>214.41</v>
      </c>
      <c r="H127" s="10" t="s">
        <v>12</v>
      </c>
      <c r="I127" s="11">
        <v>42733</v>
      </c>
      <c r="J127" s="11">
        <v>42733</v>
      </c>
      <c r="K127" s="10"/>
      <c r="L127" s="10"/>
      <c r="M127" s="10"/>
      <c r="N127" s="10" t="s">
        <v>327</v>
      </c>
      <c r="O127" s="10"/>
      <c r="P127" s="10"/>
      <c r="Q127" s="29" t="s">
        <v>483</v>
      </c>
      <c r="R127" s="11">
        <v>43010</v>
      </c>
      <c r="S127" s="10" t="s">
        <v>61</v>
      </c>
      <c r="T127" s="10" t="s">
        <v>484</v>
      </c>
      <c r="U127" s="10" t="s">
        <v>63</v>
      </c>
      <c r="V127" s="10" t="s">
        <v>484</v>
      </c>
      <c r="W127" s="10" t="s">
        <v>485</v>
      </c>
      <c r="X127" s="10" t="s">
        <v>486</v>
      </c>
      <c r="Y127" s="10" t="s">
        <v>487</v>
      </c>
      <c r="Z127" s="10" t="s">
        <v>488</v>
      </c>
      <c r="AA127" s="10" t="s">
        <v>489</v>
      </c>
      <c r="AB127" s="11"/>
      <c r="AC127" s="12"/>
      <c r="AD127" s="11"/>
      <c r="AE127" s="11"/>
      <c r="AF127" s="10"/>
      <c r="AG127" s="10" t="s">
        <v>454</v>
      </c>
      <c r="AH127" s="10" t="s">
        <v>339</v>
      </c>
    </row>
    <row r="128" spans="1:34" ht="70.150000000000006" customHeight="1" x14ac:dyDescent="0.25">
      <c r="A128" s="9" t="s">
        <v>490</v>
      </c>
      <c r="B128" s="10" t="s">
        <v>491</v>
      </c>
      <c r="C128" s="10">
        <v>33</v>
      </c>
      <c r="D128" s="10">
        <v>33</v>
      </c>
      <c r="E128" s="10" t="s">
        <v>57</v>
      </c>
      <c r="F128" s="10" t="s">
        <v>58</v>
      </c>
      <c r="G128" s="10">
        <v>22.38</v>
      </c>
      <c r="H128" s="10" t="s">
        <v>12</v>
      </c>
      <c r="I128" s="11">
        <v>39960</v>
      </c>
      <c r="J128" s="11">
        <v>39960</v>
      </c>
      <c r="K128" s="10" t="s">
        <v>63</v>
      </c>
      <c r="L128" s="10"/>
      <c r="M128" s="10"/>
      <c r="N128" s="10" t="s">
        <v>327</v>
      </c>
      <c r="O128" s="10"/>
      <c r="P128" s="10"/>
      <c r="Q128" s="29" t="s">
        <v>492</v>
      </c>
      <c r="R128" s="11">
        <v>43010</v>
      </c>
      <c r="S128" s="10" t="s">
        <v>61</v>
      </c>
      <c r="T128" s="10" t="s">
        <v>484</v>
      </c>
      <c r="U128" s="10" t="s">
        <v>63</v>
      </c>
      <c r="V128" s="10" t="s">
        <v>484</v>
      </c>
      <c r="W128" s="10" t="s">
        <v>485</v>
      </c>
      <c r="X128" s="10" t="s">
        <v>486</v>
      </c>
      <c r="Y128" s="10" t="s">
        <v>487</v>
      </c>
      <c r="Z128" s="10" t="s">
        <v>488</v>
      </c>
      <c r="AA128" s="10" t="s">
        <v>489</v>
      </c>
      <c r="AB128" s="11"/>
      <c r="AC128" s="12"/>
      <c r="AD128" s="11"/>
      <c r="AE128" s="11"/>
      <c r="AF128" s="10"/>
      <c r="AG128" s="10" t="s">
        <v>454</v>
      </c>
      <c r="AH128" s="10" t="s">
        <v>339</v>
      </c>
    </row>
    <row r="129" spans="1:34" ht="70.150000000000006" customHeight="1" x14ac:dyDescent="0.25">
      <c r="A129" s="9" t="s">
        <v>979</v>
      </c>
      <c r="B129" s="10" t="s">
        <v>980</v>
      </c>
      <c r="C129" s="10">
        <v>40</v>
      </c>
      <c r="D129" s="10">
        <v>40</v>
      </c>
      <c r="E129" s="10" t="s">
        <v>57</v>
      </c>
      <c r="F129" s="10" t="s">
        <v>58</v>
      </c>
      <c r="G129" s="10">
        <v>738.39</v>
      </c>
      <c r="H129" s="10" t="s">
        <v>12</v>
      </c>
      <c r="I129" s="11">
        <v>42537</v>
      </c>
      <c r="J129" s="11">
        <v>42537</v>
      </c>
      <c r="K129" s="10" t="s">
        <v>63</v>
      </c>
      <c r="L129" s="10" t="s">
        <v>981</v>
      </c>
      <c r="M129" s="10"/>
      <c r="N129" s="10" t="s">
        <v>327</v>
      </c>
      <c r="O129" s="10"/>
      <c r="P129" s="10" t="s">
        <v>59</v>
      </c>
      <c r="Q129" s="11"/>
      <c r="R129" s="11">
        <v>40703</v>
      </c>
      <c r="S129" s="10" t="s">
        <v>74</v>
      </c>
      <c r="T129" s="10" t="s">
        <v>74</v>
      </c>
      <c r="U129" s="10" t="s">
        <v>63</v>
      </c>
      <c r="V129" s="10" t="s">
        <v>982</v>
      </c>
      <c r="W129" s="10" t="s">
        <v>983</v>
      </c>
      <c r="X129" s="10" t="s">
        <v>984</v>
      </c>
      <c r="Y129" s="10" t="s">
        <v>985</v>
      </c>
      <c r="Z129" s="10" t="s">
        <v>986</v>
      </c>
      <c r="AA129" s="10"/>
      <c r="AB129" s="11">
        <v>44245</v>
      </c>
      <c r="AC129" s="12">
        <v>44742</v>
      </c>
      <c r="AD129" s="11">
        <v>44344</v>
      </c>
      <c r="AE129" s="11">
        <v>45382</v>
      </c>
      <c r="AF129" s="10"/>
      <c r="AG129" s="10" t="s">
        <v>499</v>
      </c>
      <c r="AH129" s="10" t="s">
        <v>987</v>
      </c>
    </row>
    <row r="130" spans="1:34" ht="70.150000000000006" customHeight="1" x14ac:dyDescent="0.25">
      <c r="A130" s="9" t="s">
        <v>988</v>
      </c>
      <c r="B130" s="10" t="s">
        <v>989</v>
      </c>
      <c r="C130" s="10">
        <v>40</v>
      </c>
      <c r="D130" s="10">
        <v>40</v>
      </c>
      <c r="E130" s="10" t="s">
        <v>57</v>
      </c>
      <c r="F130" s="10" t="s">
        <v>58</v>
      </c>
      <c r="G130" s="10">
        <v>566.38</v>
      </c>
      <c r="H130" s="10" t="s">
        <v>12</v>
      </c>
      <c r="I130" s="11">
        <v>42410</v>
      </c>
      <c r="J130" s="11">
        <v>42410</v>
      </c>
      <c r="K130" s="10" t="s">
        <v>11</v>
      </c>
      <c r="L130" s="10" t="s">
        <v>990</v>
      </c>
      <c r="M130" s="10"/>
      <c r="N130" s="10" t="s">
        <v>327</v>
      </c>
      <c r="O130" s="10"/>
      <c r="P130" s="10" t="s">
        <v>59</v>
      </c>
      <c r="Q130" s="11"/>
      <c r="R130" s="11">
        <v>40438</v>
      </c>
      <c r="S130" s="10" t="s">
        <v>74</v>
      </c>
      <c r="T130" s="10" t="s">
        <v>74</v>
      </c>
      <c r="U130" s="10" t="s">
        <v>63</v>
      </c>
      <c r="V130" s="10" t="s">
        <v>982</v>
      </c>
      <c r="W130" s="10" t="s">
        <v>983</v>
      </c>
      <c r="X130" s="10" t="s">
        <v>984</v>
      </c>
      <c r="Y130" s="10" t="s">
        <v>985</v>
      </c>
      <c r="Z130" s="10" t="s">
        <v>986</v>
      </c>
      <c r="AA130" s="10"/>
      <c r="AB130" s="11">
        <v>44245</v>
      </c>
      <c r="AC130" s="12">
        <v>44742</v>
      </c>
      <c r="AD130" s="11">
        <v>44344</v>
      </c>
      <c r="AE130" s="11">
        <v>45382</v>
      </c>
      <c r="AF130" s="10"/>
      <c r="AG130" s="10" t="s">
        <v>499</v>
      </c>
      <c r="AH130" s="10" t="s">
        <v>987</v>
      </c>
    </row>
    <row r="131" spans="1:34" ht="70.150000000000006" customHeight="1" x14ac:dyDescent="0.25">
      <c r="A131" s="9" t="s">
        <v>991</v>
      </c>
      <c r="B131" s="10" t="s">
        <v>992</v>
      </c>
      <c r="C131" s="10">
        <v>40</v>
      </c>
      <c r="D131" s="10">
        <v>40</v>
      </c>
      <c r="E131" s="10" t="s">
        <v>57</v>
      </c>
      <c r="F131" s="10" t="s">
        <v>58</v>
      </c>
      <c r="G131" s="10">
        <v>176.64</v>
      </c>
      <c r="H131" s="10" t="s">
        <v>12</v>
      </c>
      <c r="I131" s="11">
        <v>38950</v>
      </c>
      <c r="J131" s="11">
        <v>38950</v>
      </c>
      <c r="K131" s="10" t="s">
        <v>63</v>
      </c>
      <c r="L131" s="10" t="s">
        <v>993</v>
      </c>
      <c r="M131" s="10"/>
      <c r="N131" s="10" t="s">
        <v>327</v>
      </c>
      <c r="O131" s="10"/>
      <c r="P131" s="10" t="s">
        <v>59</v>
      </c>
      <c r="Q131" s="11"/>
      <c r="R131" s="11">
        <v>40438</v>
      </c>
      <c r="S131" s="10" t="s">
        <v>74</v>
      </c>
      <c r="T131" s="10" t="s">
        <v>74</v>
      </c>
      <c r="U131" s="10" t="s">
        <v>63</v>
      </c>
      <c r="V131" s="10" t="s">
        <v>982</v>
      </c>
      <c r="W131" s="10" t="s">
        <v>983</v>
      </c>
      <c r="X131" s="10" t="s">
        <v>984</v>
      </c>
      <c r="Y131" s="10" t="s">
        <v>985</v>
      </c>
      <c r="Z131" s="10" t="s">
        <v>986</v>
      </c>
      <c r="AA131" s="10"/>
      <c r="AB131" s="11">
        <v>44245</v>
      </c>
      <c r="AC131" s="12">
        <v>44742</v>
      </c>
      <c r="AD131" s="11">
        <v>44344</v>
      </c>
      <c r="AE131" s="11">
        <v>45382</v>
      </c>
      <c r="AF131" s="10"/>
      <c r="AG131" s="10" t="s">
        <v>499</v>
      </c>
      <c r="AH131" s="10" t="s">
        <v>987</v>
      </c>
    </row>
    <row r="132" spans="1:34" ht="70.150000000000006" customHeight="1" x14ac:dyDescent="0.25">
      <c r="A132" s="9" t="s">
        <v>994</v>
      </c>
      <c r="B132" s="10" t="s">
        <v>995</v>
      </c>
      <c r="C132" s="10">
        <v>40</v>
      </c>
      <c r="D132" s="10">
        <v>40</v>
      </c>
      <c r="E132" s="10" t="s">
        <v>57</v>
      </c>
      <c r="F132" s="10" t="s">
        <v>58</v>
      </c>
      <c r="G132" s="10">
        <v>437.8</v>
      </c>
      <c r="H132" s="10" t="s">
        <v>12</v>
      </c>
      <c r="I132" s="11">
        <v>40701</v>
      </c>
      <c r="J132" s="11">
        <v>40701</v>
      </c>
      <c r="K132" s="10" t="s">
        <v>63</v>
      </c>
      <c r="L132" s="10" t="s">
        <v>990</v>
      </c>
      <c r="M132" s="10"/>
      <c r="N132" s="10" t="s">
        <v>327</v>
      </c>
      <c r="O132" s="10"/>
      <c r="P132" s="10" t="s">
        <v>59</v>
      </c>
      <c r="Q132" s="11"/>
      <c r="R132" s="11">
        <v>40438</v>
      </c>
      <c r="S132" s="10" t="s">
        <v>74</v>
      </c>
      <c r="T132" s="10" t="s">
        <v>74</v>
      </c>
      <c r="U132" s="10" t="s">
        <v>63</v>
      </c>
      <c r="V132" s="10" t="s">
        <v>982</v>
      </c>
      <c r="W132" s="10" t="s">
        <v>983</v>
      </c>
      <c r="X132" s="10" t="s">
        <v>984</v>
      </c>
      <c r="Y132" s="10" t="s">
        <v>985</v>
      </c>
      <c r="Z132" s="10" t="s">
        <v>986</v>
      </c>
      <c r="AA132" s="10"/>
      <c r="AB132" s="11">
        <v>44245</v>
      </c>
      <c r="AC132" s="12">
        <v>44742</v>
      </c>
      <c r="AD132" s="11">
        <v>44344</v>
      </c>
      <c r="AE132" s="11">
        <v>45382</v>
      </c>
      <c r="AF132" s="10"/>
      <c r="AG132" s="10" t="s">
        <v>499</v>
      </c>
      <c r="AH132" s="10" t="s">
        <v>987</v>
      </c>
    </row>
    <row r="133" spans="1:34" ht="70.150000000000006" customHeight="1" x14ac:dyDescent="0.25">
      <c r="A133" s="9" t="s">
        <v>996</v>
      </c>
      <c r="B133" s="10" t="s">
        <v>997</v>
      </c>
      <c r="C133" s="10">
        <v>40</v>
      </c>
      <c r="D133" s="10">
        <v>40</v>
      </c>
      <c r="E133" s="10" t="s">
        <v>57</v>
      </c>
      <c r="F133" s="10" t="s">
        <v>58</v>
      </c>
      <c r="G133" s="10">
        <v>12922.21</v>
      </c>
      <c r="H133" s="10" t="s">
        <v>12</v>
      </c>
      <c r="I133" s="11">
        <v>42397</v>
      </c>
      <c r="J133" s="11">
        <v>42397</v>
      </c>
      <c r="K133" s="10" t="s">
        <v>11</v>
      </c>
      <c r="L133" s="10" t="s">
        <v>998</v>
      </c>
      <c r="M133" s="10"/>
      <c r="N133" s="10" t="s">
        <v>999</v>
      </c>
      <c r="O133" s="10"/>
      <c r="P133" s="10" t="s">
        <v>59</v>
      </c>
      <c r="Q133" s="11">
        <v>42787</v>
      </c>
      <c r="R133" s="13">
        <v>40359</v>
      </c>
      <c r="S133" s="10" t="s">
        <v>61</v>
      </c>
      <c r="T133" s="10" t="s">
        <v>1000</v>
      </c>
      <c r="U133" s="10" t="s">
        <v>63</v>
      </c>
      <c r="V133" s="10" t="s">
        <v>1000</v>
      </c>
      <c r="W133" s="14" t="s">
        <v>1001</v>
      </c>
      <c r="X133" s="14" t="s">
        <v>1002</v>
      </c>
      <c r="Y133" s="14" t="s">
        <v>1003</v>
      </c>
      <c r="Z133" s="10" t="s">
        <v>1004</v>
      </c>
      <c r="AA133" s="10"/>
      <c r="AB133" s="11">
        <v>44231</v>
      </c>
      <c r="AC133" s="12">
        <v>44672</v>
      </c>
      <c r="AD133" s="11">
        <v>44231</v>
      </c>
      <c r="AE133" s="54" t="s">
        <v>1005</v>
      </c>
      <c r="AF133" s="10"/>
      <c r="AG133" s="10" t="s">
        <v>499</v>
      </c>
      <c r="AH133" s="10" t="s">
        <v>500</v>
      </c>
    </row>
    <row r="134" spans="1:34" ht="70.150000000000006" customHeight="1" x14ac:dyDescent="0.25">
      <c r="A134" s="9" t="s">
        <v>1006</v>
      </c>
      <c r="B134" s="10" t="s">
        <v>1007</v>
      </c>
      <c r="C134" s="10">
        <v>40</v>
      </c>
      <c r="D134" s="10">
        <v>40</v>
      </c>
      <c r="E134" s="10" t="s">
        <v>57</v>
      </c>
      <c r="F134" s="10" t="s">
        <v>58</v>
      </c>
      <c r="G134" s="10">
        <v>2256.63</v>
      </c>
      <c r="H134" s="10" t="s">
        <v>12</v>
      </c>
      <c r="I134" s="11">
        <v>42369</v>
      </c>
      <c r="J134" s="11">
        <v>42369</v>
      </c>
      <c r="K134" s="10" t="s">
        <v>11</v>
      </c>
      <c r="L134" s="10" t="s">
        <v>1008</v>
      </c>
      <c r="M134" s="10"/>
      <c r="N134" s="55" t="s">
        <v>327</v>
      </c>
      <c r="O134" s="10"/>
      <c r="P134" s="55"/>
      <c r="Q134" s="11"/>
      <c r="R134" s="11">
        <v>40715</v>
      </c>
      <c r="S134" s="10" t="s">
        <v>74</v>
      </c>
      <c r="T134" s="10" t="s">
        <v>74</v>
      </c>
      <c r="U134" s="10" t="s">
        <v>63</v>
      </c>
      <c r="V134" s="10" t="s">
        <v>1009</v>
      </c>
      <c r="W134" s="10" t="s">
        <v>1010</v>
      </c>
      <c r="X134" s="10" t="s">
        <v>1011</v>
      </c>
      <c r="Y134" s="10" t="s">
        <v>1012</v>
      </c>
      <c r="Z134" s="10" t="s">
        <v>1013</v>
      </c>
      <c r="AA134" s="10"/>
      <c r="AB134" s="11">
        <v>44448</v>
      </c>
      <c r="AC134" s="12"/>
      <c r="AD134" s="11">
        <v>44652</v>
      </c>
      <c r="AE134" s="11">
        <v>45747</v>
      </c>
      <c r="AF134" s="10"/>
      <c r="AG134" s="10" t="s">
        <v>1014</v>
      </c>
      <c r="AH134" s="10" t="s">
        <v>500</v>
      </c>
    </row>
    <row r="135" spans="1:34" ht="70.150000000000006" customHeight="1" x14ac:dyDescent="0.25">
      <c r="A135" s="9" t="s">
        <v>1015</v>
      </c>
      <c r="B135" s="10" t="s">
        <v>1016</v>
      </c>
      <c r="C135" s="10">
        <v>40</v>
      </c>
      <c r="D135" s="10">
        <v>40</v>
      </c>
      <c r="E135" s="10" t="s">
        <v>57</v>
      </c>
      <c r="F135" s="10" t="s">
        <v>58</v>
      </c>
      <c r="G135" s="10">
        <v>1598.23</v>
      </c>
      <c r="H135" s="10" t="s">
        <v>11</v>
      </c>
      <c r="I135" s="11">
        <v>42604</v>
      </c>
      <c r="J135" s="11">
        <v>44203</v>
      </c>
      <c r="K135" s="10" t="s">
        <v>11</v>
      </c>
      <c r="L135" s="10" t="s">
        <v>998</v>
      </c>
      <c r="M135" s="10"/>
      <c r="N135" s="55" t="s">
        <v>999</v>
      </c>
      <c r="O135" s="10"/>
      <c r="P135" s="55" t="s">
        <v>63</v>
      </c>
      <c r="Q135" s="11">
        <v>42929</v>
      </c>
      <c r="R135" s="11">
        <v>39930</v>
      </c>
      <c r="S135" s="10" t="s">
        <v>74</v>
      </c>
      <c r="T135" s="10" t="s">
        <v>74</v>
      </c>
      <c r="U135" s="10" t="s">
        <v>63</v>
      </c>
      <c r="V135" s="10" t="s">
        <v>1009</v>
      </c>
      <c r="W135" s="10" t="s">
        <v>1010</v>
      </c>
      <c r="X135" s="10" t="s">
        <v>1011</v>
      </c>
      <c r="Y135" s="10" t="s">
        <v>1012</v>
      </c>
      <c r="Z135" s="10" t="s">
        <v>1013</v>
      </c>
      <c r="AA135" s="10"/>
      <c r="AB135" s="11">
        <v>44448</v>
      </c>
      <c r="AC135" s="12"/>
      <c r="AD135" s="11">
        <v>44652</v>
      </c>
      <c r="AE135" s="11">
        <v>45747</v>
      </c>
      <c r="AF135" s="10"/>
      <c r="AG135" s="10" t="s">
        <v>1014</v>
      </c>
      <c r="AH135" s="10" t="s">
        <v>500</v>
      </c>
    </row>
    <row r="136" spans="1:34" ht="70.150000000000006" customHeight="1" x14ac:dyDescent="0.25">
      <c r="A136" s="9" t="s">
        <v>1017</v>
      </c>
      <c r="B136" s="10" t="s">
        <v>1018</v>
      </c>
      <c r="C136" s="10">
        <v>40</v>
      </c>
      <c r="D136" s="10">
        <v>40</v>
      </c>
      <c r="E136" s="10" t="s">
        <v>57</v>
      </c>
      <c r="F136" s="10" t="s">
        <v>58</v>
      </c>
      <c r="G136" s="10">
        <v>1615.31</v>
      </c>
      <c r="H136" s="10" t="s">
        <v>12</v>
      </c>
      <c r="I136" s="11">
        <v>42465</v>
      </c>
      <c r="J136" s="11">
        <v>44203</v>
      </c>
      <c r="K136" s="10" t="s">
        <v>11</v>
      </c>
      <c r="L136" s="10" t="s">
        <v>998</v>
      </c>
      <c r="M136" s="10"/>
      <c r="N136" s="55" t="s">
        <v>999</v>
      </c>
      <c r="O136" s="10"/>
      <c r="P136" s="55" t="s">
        <v>63</v>
      </c>
      <c r="Q136" s="11">
        <v>42929</v>
      </c>
      <c r="R136" s="11">
        <v>39930</v>
      </c>
      <c r="S136" s="10" t="s">
        <v>74</v>
      </c>
      <c r="T136" s="10" t="s">
        <v>74</v>
      </c>
      <c r="U136" s="10" t="s">
        <v>63</v>
      </c>
      <c r="V136" s="10" t="s">
        <v>1009</v>
      </c>
      <c r="W136" s="10" t="s">
        <v>1010</v>
      </c>
      <c r="X136" s="10" t="s">
        <v>1011</v>
      </c>
      <c r="Y136" s="10" t="s">
        <v>1012</v>
      </c>
      <c r="Z136" s="10" t="s">
        <v>1013</v>
      </c>
      <c r="AA136" s="10"/>
      <c r="AB136" s="11">
        <v>44448</v>
      </c>
      <c r="AC136" s="12"/>
      <c r="AD136" s="11">
        <v>44652</v>
      </c>
      <c r="AE136" s="11">
        <v>45747</v>
      </c>
      <c r="AF136" s="10"/>
      <c r="AG136" s="10" t="s">
        <v>1014</v>
      </c>
      <c r="AH136" s="10" t="s">
        <v>500</v>
      </c>
    </row>
    <row r="137" spans="1:34" ht="70.150000000000006" customHeight="1" x14ac:dyDescent="0.25">
      <c r="A137" s="9" t="s">
        <v>1019</v>
      </c>
      <c r="B137" s="10" t="s">
        <v>1020</v>
      </c>
      <c r="C137" s="10">
        <v>40</v>
      </c>
      <c r="D137" s="10">
        <v>40</v>
      </c>
      <c r="E137" s="10" t="s">
        <v>57</v>
      </c>
      <c r="F137" s="10" t="s">
        <v>58</v>
      </c>
      <c r="G137" s="10">
        <v>96.5</v>
      </c>
      <c r="H137" s="10" t="s">
        <v>12</v>
      </c>
      <c r="I137" s="11">
        <v>38950</v>
      </c>
      <c r="J137" s="11">
        <v>38950</v>
      </c>
      <c r="K137" s="10" t="s">
        <v>63</v>
      </c>
      <c r="L137" s="10" t="s">
        <v>1021</v>
      </c>
      <c r="M137" s="10"/>
      <c r="N137" s="55" t="s">
        <v>327</v>
      </c>
      <c r="O137" s="10"/>
      <c r="P137" s="55" t="s">
        <v>63</v>
      </c>
      <c r="Q137" s="11"/>
      <c r="R137" s="11">
        <v>39930</v>
      </c>
      <c r="S137" s="10" t="s">
        <v>74</v>
      </c>
      <c r="T137" s="10" t="s">
        <v>74</v>
      </c>
      <c r="U137" s="10" t="s">
        <v>63</v>
      </c>
      <c r="V137" s="10" t="s">
        <v>1009</v>
      </c>
      <c r="W137" s="10" t="s">
        <v>1010</v>
      </c>
      <c r="X137" s="10" t="s">
        <v>1011</v>
      </c>
      <c r="Y137" s="10" t="s">
        <v>1012</v>
      </c>
      <c r="Z137" s="10" t="s">
        <v>1013</v>
      </c>
      <c r="AA137" s="10"/>
      <c r="AB137" s="11">
        <v>44448</v>
      </c>
      <c r="AC137" s="12"/>
      <c r="AD137" s="11">
        <v>44652</v>
      </c>
      <c r="AE137" s="11">
        <v>45747</v>
      </c>
      <c r="AF137" s="10"/>
      <c r="AG137" s="10" t="s">
        <v>1014</v>
      </c>
      <c r="AH137" s="10" t="s">
        <v>500</v>
      </c>
    </row>
    <row r="138" spans="1:34" ht="70.150000000000006" customHeight="1" x14ac:dyDescent="0.25">
      <c r="A138" s="9" t="s">
        <v>1022</v>
      </c>
      <c r="B138" s="10" t="s">
        <v>1023</v>
      </c>
      <c r="C138" s="10">
        <v>40</v>
      </c>
      <c r="D138" s="10">
        <v>40</v>
      </c>
      <c r="E138" s="10" t="s">
        <v>57</v>
      </c>
      <c r="F138" s="10" t="s">
        <v>58</v>
      </c>
      <c r="G138" s="10">
        <v>989.6</v>
      </c>
      <c r="H138" s="10" t="s">
        <v>11</v>
      </c>
      <c r="I138" s="11">
        <v>42366</v>
      </c>
      <c r="J138" s="11">
        <v>42366</v>
      </c>
      <c r="K138" s="10" t="s">
        <v>63</v>
      </c>
      <c r="L138" s="10" t="s">
        <v>1024</v>
      </c>
      <c r="M138" s="10"/>
      <c r="N138" s="10" t="s">
        <v>327</v>
      </c>
      <c r="O138" s="10" t="s">
        <v>1024</v>
      </c>
      <c r="P138" s="10" t="s">
        <v>63</v>
      </c>
      <c r="Q138" s="11"/>
      <c r="R138" s="13">
        <v>39622</v>
      </c>
      <c r="S138" s="10" t="s">
        <v>61</v>
      </c>
      <c r="T138" s="10" t="s">
        <v>1025</v>
      </c>
      <c r="U138" s="10" t="s">
        <v>63</v>
      </c>
      <c r="V138" s="10" t="s">
        <v>1026</v>
      </c>
      <c r="W138" s="10" t="s">
        <v>1027</v>
      </c>
      <c r="X138" s="10" t="s">
        <v>1028</v>
      </c>
      <c r="Y138" s="10" t="s">
        <v>1029</v>
      </c>
      <c r="Z138" s="10" t="s">
        <v>1030</v>
      </c>
      <c r="AA138" s="10"/>
      <c r="AB138" s="11">
        <v>42922</v>
      </c>
      <c r="AC138" s="12"/>
      <c r="AD138" s="11">
        <v>44013</v>
      </c>
      <c r="AE138" s="54" t="s">
        <v>1031</v>
      </c>
      <c r="AF138" s="10"/>
      <c r="AG138" s="10" t="s">
        <v>499</v>
      </c>
      <c r="AH138" s="10" t="s">
        <v>500</v>
      </c>
    </row>
    <row r="139" spans="1:34" ht="70.150000000000006" customHeight="1" x14ac:dyDescent="0.25">
      <c r="A139" s="9" t="s">
        <v>1032</v>
      </c>
      <c r="B139" s="10" t="s">
        <v>1033</v>
      </c>
      <c r="C139" s="10">
        <v>40</v>
      </c>
      <c r="D139" s="10">
        <v>40</v>
      </c>
      <c r="E139" s="10" t="s">
        <v>57</v>
      </c>
      <c r="F139" s="10" t="s">
        <v>58</v>
      </c>
      <c r="G139" s="10">
        <v>12239.46</v>
      </c>
      <c r="H139" s="10" t="s">
        <v>11</v>
      </c>
      <c r="I139" s="11">
        <v>42636</v>
      </c>
      <c r="J139" s="11">
        <v>44203</v>
      </c>
      <c r="K139" s="10" t="s">
        <v>12</v>
      </c>
      <c r="L139" s="10"/>
      <c r="M139" s="10"/>
      <c r="N139" s="10" t="s">
        <v>999</v>
      </c>
      <c r="O139" s="10"/>
      <c r="P139" s="10" t="s">
        <v>12</v>
      </c>
      <c r="Q139" s="11">
        <v>42929</v>
      </c>
      <c r="R139" s="11">
        <v>37692</v>
      </c>
      <c r="S139" s="10" t="s">
        <v>74</v>
      </c>
      <c r="T139" s="10" t="s">
        <v>74</v>
      </c>
      <c r="U139" s="10" t="s">
        <v>63</v>
      </c>
      <c r="V139" s="10" t="s">
        <v>1034</v>
      </c>
      <c r="W139" s="10" t="s">
        <v>1010</v>
      </c>
      <c r="X139" s="10" t="s">
        <v>1011</v>
      </c>
      <c r="Y139" s="10" t="s">
        <v>1012</v>
      </c>
      <c r="Z139" s="10" t="s">
        <v>1013</v>
      </c>
      <c r="AA139" s="10"/>
      <c r="AB139" s="11">
        <v>44519</v>
      </c>
      <c r="AC139" s="12">
        <v>44889</v>
      </c>
      <c r="AD139" s="11">
        <v>44564</v>
      </c>
      <c r="AE139" s="11">
        <v>45657</v>
      </c>
      <c r="AF139" s="10"/>
      <c r="AG139" s="10" t="s">
        <v>1014</v>
      </c>
      <c r="AH139" s="10" t="s">
        <v>500</v>
      </c>
    </row>
    <row r="140" spans="1:34" ht="70.150000000000006" customHeight="1" x14ac:dyDescent="0.25">
      <c r="A140" s="9" t="s">
        <v>1035</v>
      </c>
      <c r="B140" s="10" t="s">
        <v>1036</v>
      </c>
      <c r="C140" s="10" t="s">
        <v>495</v>
      </c>
      <c r="D140" s="10">
        <v>40</v>
      </c>
      <c r="E140" s="10" t="s">
        <v>57</v>
      </c>
      <c r="F140" s="10" t="s">
        <v>58</v>
      </c>
      <c r="G140" s="10">
        <v>5600.49</v>
      </c>
      <c r="H140" s="10" t="s">
        <v>12</v>
      </c>
      <c r="I140" s="11">
        <v>42366</v>
      </c>
      <c r="J140" s="11">
        <v>42366</v>
      </c>
      <c r="K140" s="10" t="s">
        <v>63</v>
      </c>
      <c r="L140" s="10" t="s">
        <v>1037</v>
      </c>
      <c r="M140" s="10"/>
      <c r="N140" s="10" t="s">
        <v>327</v>
      </c>
      <c r="O140" s="10"/>
      <c r="P140" s="10" t="s">
        <v>12</v>
      </c>
      <c r="Q140" s="11"/>
      <c r="R140" s="13">
        <v>37574</v>
      </c>
      <c r="S140" s="10" t="s">
        <v>61</v>
      </c>
      <c r="T140" s="10" t="s">
        <v>496</v>
      </c>
      <c r="U140" s="10" t="s">
        <v>63</v>
      </c>
      <c r="V140" s="10" t="s">
        <v>496</v>
      </c>
      <c r="W140" s="10" t="s">
        <v>497</v>
      </c>
      <c r="X140" s="10" t="s">
        <v>486</v>
      </c>
      <c r="Y140" s="10" t="s">
        <v>487</v>
      </c>
      <c r="Z140" s="10" t="s">
        <v>488</v>
      </c>
      <c r="AA140" s="10"/>
      <c r="AB140" s="11">
        <v>43447</v>
      </c>
      <c r="AC140" s="12"/>
      <c r="AD140" s="11">
        <v>43369</v>
      </c>
      <c r="AE140" s="54" t="s">
        <v>1038</v>
      </c>
      <c r="AF140" s="10"/>
      <c r="AG140" s="10" t="s">
        <v>499</v>
      </c>
      <c r="AH140" s="10" t="s">
        <v>500</v>
      </c>
    </row>
    <row r="141" spans="1:34" ht="70.150000000000006" customHeight="1" thickBot="1" x14ac:dyDescent="0.3">
      <c r="A141" s="18" t="s">
        <v>1039</v>
      </c>
      <c r="B141" s="19" t="s">
        <v>1040</v>
      </c>
      <c r="C141" s="19">
        <v>40</v>
      </c>
      <c r="D141" s="19">
        <v>40</v>
      </c>
      <c r="E141" s="19" t="s">
        <v>57</v>
      </c>
      <c r="F141" s="19" t="s">
        <v>58</v>
      </c>
      <c r="G141" s="19">
        <v>4924.71</v>
      </c>
      <c r="H141" s="19" t="s">
        <v>12</v>
      </c>
      <c r="I141" s="20">
        <v>42537</v>
      </c>
      <c r="J141" s="20">
        <v>42537</v>
      </c>
      <c r="K141" s="19" t="s">
        <v>63</v>
      </c>
      <c r="L141" s="19" t="s">
        <v>1041</v>
      </c>
      <c r="M141" s="19"/>
      <c r="N141" s="19" t="s">
        <v>327</v>
      </c>
      <c r="O141" s="19"/>
      <c r="P141" s="19" t="s">
        <v>12</v>
      </c>
      <c r="Q141" s="20"/>
      <c r="R141" s="20">
        <v>38427</v>
      </c>
      <c r="S141" s="19" t="s">
        <v>74</v>
      </c>
      <c r="T141" s="19" t="s">
        <v>74</v>
      </c>
      <c r="U141" s="19" t="s">
        <v>63</v>
      </c>
      <c r="V141" s="19" t="s">
        <v>1009</v>
      </c>
      <c r="W141" s="19" t="s">
        <v>1010</v>
      </c>
      <c r="X141" s="19" t="s">
        <v>1011</v>
      </c>
      <c r="Y141" s="19" t="s">
        <v>1012</v>
      </c>
      <c r="Z141" s="19" t="s">
        <v>1013</v>
      </c>
      <c r="AA141" s="19"/>
      <c r="AB141" s="20">
        <v>44385</v>
      </c>
      <c r="AC141" s="21"/>
      <c r="AD141" s="20">
        <v>44652</v>
      </c>
      <c r="AE141" s="20">
        <v>45747</v>
      </c>
      <c r="AF141" s="19"/>
      <c r="AG141" s="19" t="s">
        <v>1014</v>
      </c>
      <c r="AH141" s="19" t="s">
        <v>500</v>
      </c>
    </row>
    <row r="142" spans="1:34" ht="70.150000000000006" customHeight="1" x14ac:dyDescent="0.25">
      <c r="A142" s="22" t="s">
        <v>1042</v>
      </c>
      <c r="B142" s="23" t="s">
        <v>1043</v>
      </c>
      <c r="C142" s="23" t="s">
        <v>495</v>
      </c>
      <c r="D142" s="23">
        <v>40</v>
      </c>
      <c r="E142" s="23" t="s">
        <v>57</v>
      </c>
      <c r="F142" s="23" t="s">
        <v>58</v>
      </c>
      <c r="G142" s="23">
        <v>9303.5</v>
      </c>
      <c r="H142" s="23" t="s">
        <v>11</v>
      </c>
      <c r="I142" s="24">
        <v>39031</v>
      </c>
      <c r="J142" s="24">
        <v>39031</v>
      </c>
      <c r="K142" s="23" t="s">
        <v>59</v>
      </c>
      <c r="L142" s="23"/>
      <c r="M142" s="23"/>
      <c r="N142" s="23" t="s">
        <v>999</v>
      </c>
      <c r="O142" s="23"/>
      <c r="P142" s="23"/>
      <c r="Q142" s="24">
        <v>39993</v>
      </c>
      <c r="R142" s="51">
        <v>39385</v>
      </c>
      <c r="S142" s="23" t="s">
        <v>61</v>
      </c>
      <c r="T142" s="23" t="s">
        <v>496</v>
      </c>
      <c r="U142" s="23" t="s">
        <v>63</v>
      </c>
      <c r="V142" s="23" t="s">
        <v>982</v>
      </c>
      <c r="W142" s="23" t="s">
        <v>1044</v>
      </c>
      <c r="X142" s="23" t="s">
        <v>1045</v>
      </c>
      <c r="Y142" s="23" t="s">
        <v>1046</v>
      </c>
      <c r="Z142" s="23" t="s">
        <v>1047</v>
      </c>
      <c r="AA142" s="23"/>
      <c r="AB142" s="24">
        <v>44662</v>
      </c>
      <c r="AC142" s="25"/>
      <c r="AD142" s="24">
        <v>44662</v>
      </c>
      <c r="AE142" s="83" t="s">
        <v>1038</v>
      </c>
      <c r="AF142" s="78" t="s">
        <v>1048</v>
      </c>
      <c r="AG142" s="23" t="s">
        <v>1014</v>
      </c>
      <c r="AH142" s="23" t="s">
        <v>500</v>
      </c>
    </row>
    <row r="143" spans="1:34" ht="70.150000000000006" customHeight="1" x14ac:dyDescent="0.25">
      <c r="A143" s="9" t="s">
        <v>1049</v>
      </c>
      <c r="B143" s="10" t="s">
        <v>1050</v>
      </c>
      <c r="C143" s="10" t="s">
        <v>1051</v>
      </c>
      <c r="D143" s="10">
        <v>40</v>
      </c>
      <c r="E143" s="10" t="s">
        <v>57</v>
      </c>
      <c r="F143" s="10" t="s">
        <v>58</v>
      </c>
      <c r="G143" s="10">
        <v>3561.7</v>
      </c>
      <c r="H143" s="10" t="s">
        <v>11</v>
      </c>
      <c r="I143" s="11">
        <v>42636</v>
      </c>
      <c r="J143" s="11">
        <v>44203</v>
      </c>
      <c r="K143" s="10" t="s">
        <v>11</v>
      </c>
      <c r="L143" s="10" t="s">
        <v>998</v>
      </c>
      <c r="M143" s="10"/>
      <c r="N143" s="10" t="s">
        <v>999</v>
      </c>
      <c r="O143" s="10"/>
      <c r="P143" s="10"/>
      <c r="Q143" s="11">
        <v>40959</v>
      </c>
      <c r="R143" s="11">
        <v>39993</v>
      </c>
      <c r="S143" s="10" t="s">
        <v>74</v>
      </c>
      <c r="T143" s="10" t="s">
        <v>74</v>
      </c>
      <c r="U143" s="10" t="s">
        <v>63</v>
      </c>
      <c r="V143" s="10" t="s">
        <v>1034</v>
      </c>
      <c r="W143" s="10" t="s">
        <v>1010</v>
      </c>
      <c r="X143" s="10" t="s">
        <v>1011</v>
      </c>
      <c r="Y143" s="10" t="s">
        <v>1012</v>
      </c>
      <c r="Z143" s="10" t="s">
        <v>1013</v>
      </c>
      <c r="AA143" s="10"/>
      <c r="AB143" s="11">
        <v>44519</v>
      </c>
      <c r="AC143" s="12">
        <v>44889</v>
      </c>
      <c r="AD143" s="11">
        <v>44564</v>
      </c>
      <c r="AE143" s="11">
        <v>45657</v>
      </c>
      <c r="AF143" s="10"/>
      <c r="AG143" s="10" t="s">
        <v>1014</v>
      </c>
      <c r="AH143" s="10" t="s">
        <v>500</v>
      </c>
    </row>
    <row r="144" spans="1:34" ht="70.150000000000006" customHeight="1" x14ac:dyDescent="0.25">
      <c r="A144" s="9" t="s">
        <v>1052</v>
      </c>
      <c r="B144" s="10" t="s">
        <v>1053</v>
      </c>
      <c r="C144" s="10">
        <v>40</v>
      </c>
      <c r="D144" s="10">
        <v>40</v>
      </c>
      <c r="E144" s="10" t="s">
        <v>57</v>
      </c>
      <c r="F144" s="10" t="s">
        <v>58</v>
      </c>
      <c r="G144" s="10">
        <v>159.16</v>
      </c>
      <c r="H144" s="10" t="s">
        <v>12</v>
      </c>
      <c r="I144" s="11">
        <v>38950</v>
      </c>
      <c r="J144" s="11">
        <v>38950</v>
      </c>
      <c r="K144" s="10" t="s">
        <v>63</v>
      </c>
      <c r="L144" s="10" t="s">
        <v>993</v>
      </c>
      <c r="M144" s="10"/>
      <c r="N144" s="10" t="s">
        <v>327</v>
      </c>
      <c r="O144" s="10"/>
      <c r="P144" s="10"/>
      <c r="Q144" s="11"/>
      <c r="R144" s="13">
        <v>40506</v>
      </c>
      <c r="S144" s="10" t="s">
        <v>61</v>
      </c>
      <c r="T144" s="10" t="s">
        <v>1054</v>
      </c>
      <c r="U144" s="10" t="s">
        <v>63</v>
      </c>
      <c r="V144" s="10" t="s">
        <v>1054</v>
      </c>
      <c r="W144" s="10" t="s">
        <v>1055</v>
      </c>
      <c r="X144" s="10" t="s">
        <v>1056</v>
      </c>
      <c r="Y144" s="10" t="s">
        <v>1057</v>
      </c>
      <c r="Z144" s="10" t="s">
        <v>1058</v>
      </c>
      <c r="AA144" s="10"/>
      <c r="AB144" s="11"/>
      <c r="AC144" s="12"/>
      <c r="AD144" s="11">
        <v>42870</v>
      </c>
      <c r="AE144" s="54">
        <v>43966</v>
      </c>
      <c r="AF144" s="16" t="s">
        <v>1059</v>
      </c>
      <c r="AG144" s="10" t="s">
        <v>499</v>
      </c>
      <c r="AH144" s="10" t="s">
        <v>500</v>
      </c>
    </row>
    <row r="145" spans="1:34" ht="70.150000000000006" customHeight="1" x14ac:dyDescent="0.25">
      <c r="A145" s="9" t="s">
        <v>1060</v>
      </c>
      <c r="B145" s="10" t="s">
        <v>1061</v>
      </c>
      <c r="C145" s="10">
        <v>40</v>
      </c>
      <c r="D145" s="10">
        <v>40</v>
      </c>
      <c r="E145" s="10" t="s">
        <v>57</v>
      </c>
      <c r="F145" s="10" t="s">
        <v>58</v>
      </c>
      <c r="G145" s="10">
        <v>107.51</v>
      </c>
      <c r="H145" s="10" t="s">
        <v>12</v>
      </c>
      <c r="I145" s="11">
        <v>38951</v>
      </c>
      <c r="J145" s="11">
        <v>43378</v>
      </c>
      <c r="K145" s="10" t="s">
        <v>59</v>
      </c>
      <c r="L145" s="10"/>
      <c r="M145" s="10"/>
      <c r="N145" s="10" t="s">
        <v>999</v>
      </c>
      <c r="O145" s="10"/>
      <c r="P145" s="10"/>
      <c r="Q145" s="11">
        <v>42929</v>
      </c>
      <c r="R145" s="13">
        <v>37636</v>
      </c>
      <c r="S145" s="10" t="s">
        <v>61</v>
      </c>
      <c r="T145" s="10" t="s">
        <v>1062</v>
      </c>
      <c r="U145" s="10" t="s">
        <v>63</v>
      </c>
      <c r="V145" s="10" t="s">
        <v>1063</v>
      </c>
      <c r="W145" s="10" t="s">
        <v>1064</v>
      </c>
      <c r="X145" s="10" t="s">
        <v>1065</v>
      </c>
      <c r="Y145" s="10" t="s">
        <v>1066</v>
      </c>
      <c r="Z145" s="10" t="s">
        <v>1067</v>
      </c>
      <c r="AA145" s="10"/>
      <c r="AB145" s="11">
        <v>43437</v>
      </c>
      <c r="AC145" s="12"/>
      <c r="AD145" s="11">
        <v>43556</v>
      </c>
      <c r="AE145" s="54" t="s">
        <v>1068</v>
      </c>
      <c r="AF145" s="16" t="s">
        <v>1069</v>
      </c>
      <c r="AG145" s="10" t="s">
        <v>499</v>
      </c>
      <c r="AH145" s="10" t="s">
        <v>500</v>
      </c>
    </row>
    <row r="146" spans="1:34" ht="70.150000000000006" customHeight="1" x14ac:dyDescent="0.25">
      <c r="A146" s="9" t="s">
        <v>493</v>
      </c>
      <c r="B146" s="10" t="s">
        <v>494</v>
      </c>
      <c r="C146" s="10" t="s">
        <v>495</v>
      </c>
      <c r="D146" s="10">
        <v>33</v>
      </c>
      <c r="E146" s="10" t="s">
        <v>57</v>
      </c>
      <c r="F146" s="10" t="s">
        <v>58</v>
      </c>
      <c r="G146" s="10">
        <v>5.78</v>
      </c>
      <c r="H146" s="10" t="s">
        <v>12</v>
      </c>
      <c r="I146" s="11">
        <v>39960</v>
      </c>
      <c r="J146" s="11">
        <v>39960</v>
      </c>
      <c r="K146" s="10" t="s">
        <v>59</v>
      </c>
      <c r="L146" s="10"/>
      <c r="M146" s="10"/>
      <c r="N146" s="10" t="s">
        <v>327</v>
      </c>
      <c r="O146" s="10"/>
      <c r="P146" s="10"/>
      <c r="Q146" s="13"/>
      <c r="R146" s="11">
        <v>43010</v>
      </c>
      <c r="S146" s="10" t="s">
        <v>61</v>
      </c>
      <c r="T146" s="10" t="s">
        <v>496</v>
      </c>
      <c r="U146" s="10" t="s">
        <v>63</v>
      </c>
      <c r="V146" s="10" t="s">
        <v>496</v>
      </c>
      <c r="W146" s="10" t="s">
        <v>497</v>
      </c>
      <c r="X146" s="10" t="s">
        <v>486</v>
      </c>
      <c r="Y146" s="10" t="s">
        <v>487</v>
      </c>
      <c r="Z146" s="10" t="s">
        <v>488</v>
      </c>
      <c r="AA146" s="10"/>
      <c r="AB146" s="11" t="s">
        <v>498</v>
      </c>
      <c r="AC146" s="12"/>
      <c r="AD146" s="11"/>
      <c r="AE146" s="11"/>
      <c r="AF146" s="10"/>
      <c r="AG146" s="10" t="s">
        <v>499</v>
      </c>
      <c r="AH146" s="10" t="s">
        <v>500</v>
      </c>
    </row>
    <row r="147" spans="1:34" ht="70.150000000000006" customHeight="1" x14ac:dyDescent="0.25">
      <c r="A147" s="9" t="s">
        <v>1099</v>
      </c>
      <c r="B147" s="10" t="s">
        <v>1100</v>
      </c>
      <c r="C147" s="10">
        <v>47</v>
      </c>
      <c r="D147" s="10">
        <v>47</v>
      </c>
      <c r="E147" s="10" t="s">
        <v>57</v>
      </c>
      <c r="F147" s="10" t="s">
        <v>58</v>
      </c>
      <c r="G147" s="10">
        <v>230.34</v>
      </c>
      <c r="H147" s="10" t="s">
        <v>59</v>
      </c>
      <c r="I147" s="11">
        <v>42542</v>
      </c>
      <c r="J147" s="11">
        <v>42542</v>
      </c>
      <c r="K147" s="10" t="s">
        <v>59</v>
      </c>
      <c r="L147" s="10"/>
      <c r="M147" s="10"/>
      <c r="N147" s="10" t="s">
        <v>60</v>
      </c>
      <c r="O147" s="10"/>
      <c r="P147" s="10" t="s">
        <v>59</v>
      </c>
      <c r="Q147" s="11">
        <v>40857</v>
      </c>
      <c r="R147" s="11">
        <v>39818</v>
      </c>
      <c r="S147" s="10" t="s">
        <v>614</v>
      </c>
      <c r="T147" s="10" t="s">
        <v>1101</v>
      </c>
      <c r="U147" s="10" t="s">
        <v>11</v>
      </c>
      <c r="V147" s="10" t="s">
        <v>1102</v>
      </c>
      <c r="W147" s="10" t="s">
        <v>1103</v>
      </c>
      <c r="X147" s="10" t="s">
        <v>318</v>
      </c>
      <c r="Y147" s="10" t="s">
        <v>1104</v>
      </c>
      <c r="Z147" s="10" t="s">
        <v>1105</v>
      </c>
      <c r="AA147" s="10"/>
      <c r="AB147" s="11">
        <v>44490</v>
      </c>
      <c r="AC147" s="12">
        <v>44831</v>
      </c>
      <c r="AD147" s="11">
        <v>44562</v>
      </c>
      <c r="AE147" s="11">
        <v>45657</v>
      </c>
      <c r="AF147" s="10"/>
      <c r="AG147" s="10" t="s">
        <v>1097</v>
      </c>
      <c r="AH147" s="10" t="s">
        <v>1098</v>
      </c>
    </row>
    <row r="148" spans="1:34" ht="70.150000000000006" customHeight="1" x14ac:dyDescent="0.25">
      <c r="A148" s="9" t="s">
        <v>1106</v>
      </c>
      <c r="B148" s="10" t="s">
        <v>1107</v>
      </c>
      <c r="C148" s="10">
        <v>47</v>
      </c>
      <c r="D148" s="10">
        <v>47</v>
      </c>
      <c r="E148" s="10" t="s">
        <v>57</v>
      </c>
      <c r="F148" s="10" t="s">
        <v>58</v>
      </c>
      <c r="G148" s="10">
        <v>434.77</v>
      </c>
      <c r="H148" s="10" t="s">
        <v>59</v>
      </c>
      <c r="I148" s="11">
        <v>42654</v>
      </c>
      <c r="J148" s="11">
        <v>44203</v>
      </c>
      <c r="K148" s="10" t="s">
        <v>59</v>
      </c>
      <c r="L148" s="10"/>
      <c r="M148" s="10"/>
      <c r="N148" s="10" t="s">
        <v>60</v>
      </c>
      <c r="O148" s="10"/>
      <c r="P148" s="10" t="s">
        <v>59</v>
      </c>
      <c r="Q148" s="11">
        <v>38168</v>
      </c>
      <c r="R148" s="11">
        <v>37214</v>
      </c>
      <c r="S148" s="10" t="s">
        <v>614</v>
      </c>
      <c r="T148" s="10" t="s">
        <v>1101</v>
      </c>
      <c r="U148" s="10" t="s">
        <v>11</v>
      </c>
      <c r="V148" s="10" t="s">
        <v>1102</v>
      </c>
      <c r="W148" s="10" t="s">
        <v>1103</v>
      </c>
      <c r="X148" s="10" t="s">
        <v>318</v>
      </c>
      <c r="Y148" s="10" t="s">
        <v>1104</v>
      </c>
      <c r="Z148" s="10" t="s">
        <v>1105</v>
      </c>
      <c r="AA148" s="10"/>
      <c r="AB148" s="11">
        <v>44203</v>
      </c>
      <c r="AC148" s="57">
        <v>44831</v>
      </c>
      <c r="AD148" s="11">
        <v>44319</v>
      </c>
      <c r="AE148" s="11">
        <v>45414</v>
      </c>
      <c r="AF148" s="10"/>
      <c r="AG148" s="10" t="s">
        <v>1097</v>
      </c>
      <c r="AH148" s="10" t="s">
        <v>1098</v>
      </c>
    </row>
    <row r="149" spans="1:34" ht="70.150000000000006" customHeight="1" x14ac:dyDescent="0.25">
      <c r="A149" s="9" t="s">
        <v>1108</v>
      </c>
      <c r="B149" s="10" t="s">
        <v>1109</v>
      </c>
      <c r="C149" s="10" t="s">
        <v>1110</v>
      </c>
      <c r="D149" s="10">
        <v>47</v>
      </c>
      <c r="E149" s="10" t="s">
        <v>57</v>
      </c>
      <c r="F149" s="10" t="s">
        <v>58</v>
      </c>
      <c r="G149" s="10">
        <v>1228.1600000000001</v>
      </c>
      <c r="H149" s="10" t="s">
        <v>59</v>
      </c>
      <c r="I149" s="11">
        <v>42654</v>
      </c>
      <c r="J149" s="11">
        <v>43325</v>
      </c>
      <c r="K149" s="10" t="s">
        <v>63</v>
      </c>
      <c r="L149" s="10"/>
      <c r="M149" s="10" t="s">
        <v>1111</v>
      </c>
      <c r="N149" s="10" t="s">
        <v>60</v>
      </c>
      <c r="O149" s="10"/>
      <c r="P149" s="10" t="s">
        <v>59</v>
      </c>
      <c r="Q149" s="11">
        <v>39555</v>
      </c>
      <c r="R149" s="11">
        <v>37956</v>
      </c>
      <c r="S149" s="10" t="s">
        <v>614</v>
      </c>
      <c r="T149" s="10" t="s">
        <v>1101</v>
      </c>
      <c r="U149" s="10" t="s">
        <v>11</v>
      </c>
      <c r="V149" s="10" t="s">
        <v>1102</v>
      </c>
      <c r="W149" s="10" t="s">
        <v>1103</v>
      </c>
      <c r="X149" s="10" t="s">
        <v>318</v>
      </c>
      <c r="Y149" s="10" t="s">
        <v>1104</v>
      </c>
      <c r="Z149" s="10" t="s">
        <v>1105</v>
      </c>
      <c r="AA149" s="10"/>
      <c r="AB149" s="11">
        <v>44203</v>
      </c>
      <c r="AC149" s="57">
        <v>44831</v>
      </c>
      <c r="AD149" s="11">
        <v>44319</v>
      </c>
      <c r="AE149" s="11">
        <v>45414</v>
      </c>
      <c r="AF149" s="10"/>
      <c r="AG149" s="10" t="s">
        <v>1097</v>
      </c>
      <c r="AH149" s="10" t="s">
        <v>1098</v>
      </c>
    </row>
    <row r="150" spans="1:34" ht="70.150000000000006" customHeight="1" x14ac:dyDescent="0.25">
      <c r="A150" s="9" t="s">
        <v>1112</v>
      </c>
      <c r="B150" s="10" t="s">
        <v>1113</v>
      </c>
      <c r="C150" s="10">
        <v>47</v>
      </c>
      <c r="D150" s="10">
        <v>47</v>
      </c>
      <c r="E150" s="10" t="s">
        <v>57</v>
      </c>
      <c r="F150" s="10" t="s">
        <v>58</v>
      </c>
      <c r="G150" s="10">
        <v>224.93</v>
      </c>
      <c r="H150" s="10" t="s">
        <v>59</v>
      </c>
      <c r="I150" s="11">
        <v>42654</v>
      </c>
      <c r="J150" s="11">
        <v>44203</v>
      </c>
      <c r="K150" s="10" t="s">
        <v>59</v>
      </c>
      <c r="L150" s="10"/>
      <c r="M150" s="10"/>
      <c r="N150" s="10" t="s">
        <v>60</v>
      </c>
      <c r="O150" s="10"/>
      <c r="P150" s="10" t="s">
        <v>59</v>
      </c>
      <c r="Q150" s="11">
        <v>39008</v>
      </c>
      <c r="R150" s="11">
        <v>38629</v>
      </c>
      <c r="S150" s="10" t="s">
        <v>614</v>
      </c>
      <c r="T150" s="10" t="s">
        <v>1101</v>
      </c>
      <c r="U150" s="10" t="s">
        <v>11</v>
      </c>
      <c r="V150" s="10" t="s">
        <v>1102</v>
      </c>
      <c r="W150" s="10" t="s">
        <v>1103</v>
      </c>
      <c r="X150" s="10" t="s">
        <v>318</v>
      </c>
      <c r="Y150" s="10" t="s">
        <v>1104</v>
      </c>
      <c r="Z150" s="10" t="s">
        <v>1105</v>
      </c>
      <c r="AA150" s="10"/>
      <c r="AB150" s="11">
        <v>44489</v>
      </c>
      <c r="AC150" s="57">
        <v>44831</v>
      </c>
      <c r="AD150" s="11">
        <v>44621</v>
      </c>
      <c r="AE150" s="11">
        <v>45716</v>
      </c>
      <c r="AF150" s="10"/>
      <c r="AG150" s="10" t="s">
        <v>1097</v>
      </c>
      <c r="AH150" s="10" t="s">
        <v>1098</v>
      </c>
    </row>
    <row r="151" spans="1:34" ht="70.150000000000006" customHeight="1" x14ac:dyDescent="0.25">
      <c r="A151" s="9" t="s">
        <v>1114</v>
      </c>
      <c r="B151" s="10" t="s">
        <v>1115</v>
      </c>
      <c r="C151" s="10" t="s">
        <v>1116</v>
      </c>
      <c r="D151" s="10">
        <v>47</v>
      </c>
      <c r="E151" s="10" t="s">
        <v>57</v>
      </c>
      <c r="F151" s="10" t="s">
        <v>58</v>
      </c>
      <c r="G151" s="10">
        <v>235.84</v>
      </c>
      <c r="H151" s="10" t="s">
        <v>59</v>
      </c>
      <c r="I151" s="11">
        <v>41963</v>
      </c>
      <c r="J151" s="11">
        <v>41963</v>
      </c>
      <c r="K151" s="10" t="s">
        <v>63</v>
      </c>
      <c r="L151" s="10" t="s">
        <v>115</v>
      </c>
      <c r="M151" s="10" t="s">
        <v>1117</v>
      </c>
      <c r="N151" s="10" t="s">
        <v>612</v>
      </c>
      <c r="O151" s="10" t="s">
        <v>1118</v>
      </c>
      <c r="P151" s="10" t="s">
        <v>59</v>
      </c>
      <c r="Q151" s="11">
        <v>41796</v>
      </c>
      <c r="R151" s="11">
        <v>41422</v>
      </c>
      <c r="S151" s="10" t="s">
        <v>614</v>
      </c>
      <c r="T151" s="10" t="s">
        <v>1101</v>
      </c>
      <c r="U151" s="10" t="s">
        <v>11</v>
      </c>
      <c r="V151" s="10" t="s">
        <v>1119</v>
      </c>
      <c r="W151" s="10" t="s">
        <v>1120</v>
      </c>
      <c r="X151" s="10" t="s">
        <v>1121</v>
      </c>
      <c r="Y151" s="10" t="s">
        <v>1122</v>
      </c>
      <c r="Z151" s="10" t="s">
        <v>1123</v>
      </c>
      <c r="AA151" s="10"/>
      <c r="AB151" s="11">
        <v>44592</v>
      </c>
      <c r="AC151" s="12">
        <v>44728</v>
      </c>
      <c r="AD151" s="11">
        <v>44682</v>
      </c>
      <c r="AE151" s="11">
        <v>45777</v>
      </c>
      <c r="AF151" s="10"/>
      <c r="AG151" s="10" t="s">
        <v>1097</v>
      </c>
      <c r="AH151" s="10" t="s">
        <v>1098</v>
      </c>
    </row>
    <row r="152" spans="1:34" ht="70.150000000000006" customHeight="1" x14ac:dyDescent="0.25">
      <c r="A152" s="9" t="s">
        <v>1124</v>
      </c>
      <c r="B152" s="10" t="s">
        <v>1125</v>
      </c>
      <c r="C152" s="10">
        <v>47</v>
      </c>
      <c r="D152" s="10">
        <v>47</v>
      </c>
      <c r="E152" s="10" t="s">
        <v>57</v>
      </c>
      <c r="F152" s="10" t="s">
        <v>58</v>
      </c>
      <c r="G152" s="10">
        <v>372.22</v>
      </c>
      <c r="H152" s="10" t="s">
        <v>59</v>
      </c>
      <c r="I152" s="11">
        <v>42628</v>
      </c>
      <c r="J152" s="11">
        <v>42628</v>
      </c>
      <c r="K152" s="10" t="s">
        <v>63</v>
      </c>
      <c r="L152" s="10"/>
      <c r="M152" s="10" t="s">
        <v>1111</v>
      </c>
      <c r="N152" s="10" t="s">
        <v>60</v>
      </c>
      <c r="O152" s="10"/>
      <c r="P152" s="10" t="s">
        <v>59</v>
      </c>
      <c r="Q152" s="11">
        <v>39938</v>
      </c>
      <c r="R152" s="11">
        <v>38623</v>
      </c>
      <c r="S152" s="10" t="s">
        <v>614</v>
      </c>
      <c r="T152" s="10" t="s">
        <v>1101</v>
      </c>
      <c r="U152" s="10" t="s">
        <v>11</v>
      </c>
      <c r="V152" s="10" t="s">
        <v>1119</v>
      </c>
      <c r="W152" s="10" t="s">
        <v>1120</v>
      </c>
      <c r="X152" s="10" t="s">
        <v>1121</v>
      </c>
      <c r="Y152" s="10" t="s">
        <v>1122</v>
      </c>
      <c r="Z152" s="10" t="s">
        <v>1123</v>
      </c>
      <c r="AA152" s="10"/>
      <c r="AB152" s="11">
        <v>44322</v>
      </c>
      <c r="AC152" s="12">
        <v>44860</v>
      </c>
      <c r="AD152" s="11">
        <v>44396</v>
      </c>
      <c r="AE152" s="11">
        <v>45491</v>
      </c>
      <c r="AF152" s="10"/>
      <c r="AG152" s="10" t="s">
        <v>1097</v>
      </c>
      <c r="AH152" s="10" t="s">
        <v>1098</v>
      </c>
    </row>
    <row r="153" spans="1:34" ht="70.150000000000006" customHeight="1" x14ac:dyDescent="0.25">
      <c r="A153" s="9" t="s">
        <v>1126</v>
      </c>
      <c r="B153" s="10" t="s">
        <v>1127</v>
      </c>
      <c r="C153" s="10">
        <v>47</v>
      </c>
      <c r="D153" s="10">
        <v>47</v>
      </c>
      <c r="E153" s="10" t="s">
        <v>57</v>
      </c>
      <c r="F153" s="10" t="s">
        <v>58</v>
      </c>
      <c r="G153" s="10">
        <v>178.92</v>
      </c>
      <c r="H153" s="10" t="s">
        <v>59</v>
      </c>
      <c r="I153" s="11">
        <v>42733</v>
      </c>
      <c r="J153" s="11">
        <v>42733</v>
      </c>
      <c r="K153" s="10" t="s">
        <v>59</v>
      </c>
      <c r="L153" s="10"/>
      <c r="M153" s="10"/>
      <c r="N153" s="10" t="s">
        <v>60</v>
      </c>
      <c r="O153" s="10"/>
      <c r="P153" s="10" t="s">
        <v>59</v>
      </c>
      <c r="Q153" s="11">
        <v>40970</v>
      </c>
      <c r="R153" s="11">
        <v>40609</v>
      </c>
      <c r="S153" s="10" t="s">
        <v>614</v>
      </c>
      <c r="T153" s="10" t="s">
        <v>1101</v>
      </c>
      <c r="U153" s="10" t="s">
        <v>11</v>
      </c>
      <c r="V153" s="10" t="s">
        <v>1119</v>
      </c>
      <c r="W153" s="10" t="s">
        <v>1120</v>
      </c>
      <c r="X153" s="10" t="s">
        <v>1121</v>
      </c>
      <c r="Y153" s="10" t="s">
        <v>1122</v>
      </c>
      <c r="Z153" s="10" t="s">
        <v>1123</v>
      </c>
      <c r="AA153" s="10"/>
      <c r="AB153" s="11">
        <v>44592</v>
      </c>
      <c r="AC153" s="12">
        <v>44735</v>
      </c>
      <c r="AD153" s="11">
        <v>44682</v>
      </c>
      <c r="AE153" s="11">
        <v>45777</v>
      </c>
      <c r="AF153" s="10"/>
      <c r="AG153" s="10" t="s">
        <v>1097</v>
      </c>
      <c r="AH153" s="10" t="s">
        <v>1098</v>
      </c>
    </row>
    <row r="154" spans="1:34" ht="70.150000000000006" customHeight="1" x14ac:dyDescent="0.25">
      <c r="A154" s="9" t="s">
        <v>1128</v>
      </c>
      <c r="B154" s="53" t="s">
        <v>1129</v>
      </c>
      <c r="C154" s="10" t="s">
        <v>1130</v>
      </c>
      <c r="D154" s="10">
        <v>47</v>
      </c>
      <c r="E154" s="10" t="s">
        <v>57</v>
      </c>
      <c r="F154" s="10" t="s">
        <v>58</v>
      </c>
      <c r="G154" s="10">
        <v>3784.36</v>
      </c>
      <c r="H154" s="10" t="s">
        <v>59</v>
      </c>
      <c r="I154" s="11">
        <v>42562</v>
      </c>
      <c r="J154" s="11">
        <v>44203</v>
      </c>
      <c r="K154" s="10" t="s">
        <v>63</v>
      </c>
      <c r="L154" s="10" t="s">
        <v>115</v>
      </c>
      <c r="M154" s="10"/>
      <c r="N154" s="10" t="s">
        <v>612</v>
      </c>
      <c r="O154" s="10"/>
      <c r="P154" s="10" t="s">
        <v>59</v>
      </c>
      <c r="Q154" s="11">
        <v>41330</v>
      </c>
      <c r="R154" s="11">
        <v>40245</v>
      </c>
      <c r="S154" s="10" t="s">
        <v>61</v>
      </c>
      <c r="T154" s="10" t="s">
        <v>1131</v>
      </c>
      <c r="U154" s="10" t="s">
        <v>11</v>
      </c>
      <c r="V154" s="10" t="s">
        <v>1131</v>
      </c>
      <c r="W154" s="10" t="s">
        <v>1132</v>
      </c>
      <c r="X154" s="10" t="s">
        <v>580</v>
      </c>
      <c r="Y154" s="10" t="s">
        <v>1133</v>
      </c>
      <c r="Z154" s="10" t="s">
        <v>1134</v>
      </c>
      <c r="AA154" s="10"/>
      <c r="AB154" s="11">
        <v>44565</v>
      </c>
      <c r="AC154" s="12"/>
      <c r="AD154" s="58" t="s">
        <v>299</v>
      </c>
      <c r="AE154" s="58" t="s">
        <v>1135</v>
      </c>
      <c r="AF154" s="10"/>
      <c r="AG154" s="10" t="s">
        <v>1097</v>
      </c>
      <c r="AH154" s="10" t="s">
        <v>1098</v>
      </c>
    </row>
    <row r="155" spans="1:34" ht="70.150000000000006" customHeight="1" thickBot="1" x14ac:dyDescent="0.3">
      <c r="A155" s="18" t="s">
        <v>549</v>
      </c>
      <c r="B155" s="19" t="s">
        <v>550</v>
      </c>
      <c r="C155" s="19">
        <v>64</v>
      </c>
      <c r="D155" s="19">
        <v>64</v>
      </c>
      <c r="E155" s="19" t="s">
        <v>57</v>
      </c>
      <c r="F155" s="19" t="s">
        <v>58</v>
      </c>
      <c r="G155" s="19">
        <v>16321.96</v>
      </c>
      <c r="H155" s="19" t="s">
        <v>11</v>
      </c>
      <c r="I155" s="20">
        <v>42541</v>
      </c>
      <c r="J155" s="20">
        <v>42541</v>
      </c>
      <c r="K155" s="19" t="s">
        <v>12</v>
      </c>
      <c r="L155" s="19"/>
      <c r="M155" s="19"/>
      <c r="N155" s="19" t="s">
        <v>551</v>
      </c>
      <c r="O155" s="19" t="s">
        <v>552</v>
      </c>
      <c r="P155" s="19"/>
      <c r="Q155" s="20"/>
      <c r="R155" s="20"/>
      <c r="S155" s="19"/>
      <c r="T155" s="19" t="s">
        <v>74</v>
      </c>
      <c r="U155" s="19" t="s">
        <v>12</v>
      </c>
      <c r="V155" s="19"/>
      <c r="W155" s="19"/>
      <c r="X155" s="19"/>
      <c r="Y155" s="19"/>
      <c r="Z155" s="19"/>
      <c r="AA155" s="19"/>
      <c r="AB155" s="20"/>
      <c r="AC155" s="21"/>
      <c r="AD155" s="20"/>
      <c r="AE155" s="20"/>
      <c r="AF155" s="19"/>
      <c r="AG155" s="19"/>
      <c r="AH155" s="19" t="s">
        <v>553</v>
      </c>
    </row>
    <row r="156" spans="1:34" ht="70.150000000000006" customHeight="1" x14ac:dyDescent="0.25">
      <c r="A156" s="22" t="s">
        <v>554</v>
      </c>
      <c r="B156" s="23" t="s">
        <v>555</v>
      </c>
      <c r="C156" s="23">
        <v>64</v>
      </c>
      <c r="D156" s="23">
        <v>64</v>
      </c>
      <c r="E156" s="23" t="s">
        <v>57</v>
      </c>
      <c r="F156" s="23" t="s">
        <v>58</v>
      </c>
      <c r="G156" s="23">
        <v>13456.7</v>
      </c>
      <c r="H156" s="23" t="s">
        <v>11</v>
      </c>
      <c r="I156" s="24">
        <v>41915</v>
      </c>
      <c r="J156" s="24">
        <v>41915</v>
      </c>
      <c r="K156" s="23" t="s">
        <v>12</v>
      </c>
      <c r="L156" s="23"/>
      <c r="M156" s="23"/>
      <c r="N156" s="23" t="s">
        <v>551</v>
      </c>
      <c r="O156" s="23" t="s">
        <v>552</v>
      </c>
      <c r="P156" s="23"/>
      <c r="Q156" s="24"/>
      <c r="R156" s="24"/>
      <c r="S156" s="23"/>
      <c r="T156" s="23" t="s">
        <v>74</v>
      </c>
      <c r="U156" s="23" t="s">
        <v>12</v>
      </c>
      <c r="V156" s="23"/>
      <c r="W156" s="23"/>
      <c r="X156" s="23"/>
      <c r="Y156" s="23"/>
      <c r="Z156" s="23"/>
      <c r="AA156" s="23"/>
      <c r="AB156" s="24"/>
      <c r="AC156" s="25"/>
      <c r="AD156" s="24"/>
      <c r="AE156" s="24"/>
      <c r="AF156" s="23"/>
      <c r="AG156" s="23"/>
      <c r="AH156" s="23" t="s">
        <v>553</v>
      </c>
    </row>
    <row r="157" spans="1:34" ht="70.150000000000006" customHeight="1" x14ac:dyDescent="0.25">
      <c r="A157" s="9" t="s">
        <v>556</v>
      </c>
      <c r="B157" s="10" t="s">
        <v>557</v>
      </c>
      <c r="C157" s="10">
        <v>64</v>
      </c>
      <c r="D157" s="10">
        <v>64</v>
      </c>
      <c r="E157" s="10" t="s">
        <v>57</v>
      </c>
      <c r="F157" s="10" t="s">
        <v>58</v>
      </c>
      <c r="G157" s="10">
        <v>25742.43</v>
      </c>
      <c r="H157" s="10" t="s">
        <v>11</v>
      </c>
      <c r="I157" s="11">
        <v>41842</v>
      </c>
      <c r="J157" s="11">
        <v>41842</v>
      </c>
      <c r="K157" s="10" t="s">
        <v>12</v>
      </c>
      <c r="L157" s="10"/>
      <c r="M157" s="10"/>
      <c r="N157" s="10" t="s">
        <v>551</v>
      </c>
      <c r="O157" s="10" t="s">
        <v>552</v>
      </c>
      <c r="P157" s="10"/>
      <c r="Q157" s="11"/>
      <c r="R157" s="11"/>
      <c r="S157" s="10"/>
      <c r="T157" s="10" t="s">
        <v>74</v>
      </c>
      <c r="U157" s="10" t="s">
        <v>12</v>
      </c>
      <c r="V157" s="10"/>
      <c r="W157" s="10"/>
      <c r="X157" s="10"/>
      <c r="Y157" s="10"/>
      <c r="Z157" s="10"/>
      <c r="AA157" s="10"/>
      <c r="AB157" s="11"/>
      <c r="AC157" s="12"/>
      <c r="AD157" s="11"/>
      <c r="AE157" s="11"/>
      <c r="AF157" s="10"/>
      <c r="AG157" s="10"/>
      <c r="AH157" s="10" t="s">
        <v>553</v>
      </c>
    </row>
    <row r="158" spans="1:34" ht="70.150000000000006" customHeight="1" x14ac:dyDescent="0.25">
      <c r="A158" s="9" t="s">
        <v>558</v>
      </c>
      <c r="B158" s="10" t="s">
        <v>559</v>
      </c>
      <c r="C158" s="10">
        <v>64</v>
      </c>
      <c r="D158" s="10">
        <v>64</v>
      </c>
      <c r="E158" s="10" t="s">
        <v>57</v>
      </c>
      <c r="F158" s="10" t="s">
        <v>58</v>
      </c>
      <c r="G158" s="10">
        <v>8678.61</v>
      </c>
      <c r="H158" s="10" t="s">
        <v>11</v>
      </c>
      <c r="I158" s="11">
        <v>41842</v>
      </c>
      <c r="J158" s="11">
        <v>41842</v>
      </c>
      <c r="K158" s="10" t="s">
        <v>12</v>
      </c>
      <c r="L158" s="10"/>
      <c r="M158" s="10"/>
      <c r="N158" s="10" t="s">
        <v>551</v>
      </c>
      <c r="O158" s="10" t="s">
        <v>552</v>
      </c>
      <c r="P158" s="10"/>
      <c r="Q158" s="11"/>
      <c r="R158" s="11"/>
      <c r="S158" s="10"/>
      <c r="T158" s="10" t="s">
        <v>74</v>
      </c>
      <c r="U158" s="10" t="s">
        <v>12</v>
      </c>
      <c r="V158" s="10"/>
      <c r="W158" s="10"/>
      <c r="X158" s="10"/>
      <c r="Y158" s="10"/>
      <c r="Z158" s="10"/>
      <c r="AA158" s="10"/>
      <c r="AB158" s="11"/>
      <c r="AC158" s="12"/>
      <c r="AD158" s="11"/>
      <c r="AE158" s="11"/>
      <c r="AF158" s="10"/>
      <c r="AG158" s="10"/>
      <c r="AH158" s="10" t="s">
        <v>553</v>
      </c>
    </row>
    <row r="159" spans="1:34" ht="70.150000000000006" customHeight="1" x14ac:dyDescent="0.25">
      <c r="A159" s="9" t="s">
        <v>560</v>
      </c>
      <c r="B159" s="10" t="s">
        <v>561</v>
      </c>
      <c r="C159" s="10">
        <v>64</v>
      </c>
      <c r="D159" s="10">
        <v>64</v>
      </c>
      <c r="E159" s="10" t="s">
        <v>57</v>
      </c>
      <c r="F159" s="10" t="s">
        <v>58</v>
      </c>
      <c r="G159" s="10">
        <v>14223.99</v>
      </c>
      <c r="H159" s="10" t="s">
        <v>11</v>
      </c>
      <c r="I159" s="11">
        <v>41842</v>
      </c>
      <c r="J159" s="11">
        <v>41842</v>
      </c>
      <c r="K159" s="10" t="s">
        <v>12</v>
      </c>
      <c r="L159" s="10"/>
      <c r="M159" s="10"/>
      <c r="N159" s="10" t="s">
        <v>551</v>
      </c>
      <c r="O159" s="10" t="s">
        <v>552</v>
      </c>
      <c r="P159" s="10"/>
      <c r="Q159" s="11"/>
      <c r="R159" s="11"/>
      <c r="S159" s="10"/>
      <c r="T159" s="10" t="s">
        <v>74</v>
      </c>
      <c r="U159" s="10" t="s">
        <v>12</v>
      </c>
      <c r="V159" s="10"/>
      <c r="W159" s="10"/>
      <c r="X159" s="10"/>
      <c r="Y159" s="10"/>
      <c r="Z159" s="10"/>
      <c r="AA159" s="10"/>
      <c r="AB159" s="11"/>
      <c r="AC159" s="12"/>
      <c r="AD159" s="11"/>
      <c r="AE159" s="11"/>
      <c r="AF159" s="10"/>
      <c r="AG159" s="10"/>
      <c r="AH159" s="10" t="s">
        <v>553</v>
      </c>
    </row>
    <row r="160" spans="1:34" ht="70.150000000000006" customHeight="1" x14ac:dyDescent="0.25">
      <c r="A160" s="9" t="s">
        <v>562</v>
      </c>
      <c r="B160" s="10" t="s">
        <v>563</v>
      </c>
      <c r="C160" s="10">
        <v>64</v>
      </c>
      <c r="D160" s="10">
        <v>64</v>
      </c>
      <c r="E160" s="10" t="s">
        <v>57</v>
      </c>
      <c r="F160" s="10" t="s">
        <v>58</v>
      </c>
      <c r="G160" s="10">
        <v>5587.56</v>
      </c>
      <c r="H160" s="10" t="s">
        <v>11</v>
      </c>
      <c r="I160" s="11">
        <v>41842</v>
      </c>
      <c r="J160" s="11">
        <v>41842</v>
      </c>
      <c r="K160" s="10" t="s">
        <v>12</v>
      </c>
      <c r="L160" s="10"/>
      <c r="M160" s="10"/>
      <c r="N160" s="10" t="s">
        <v>551</v>
      </c>
      <c r="O160" s="10" t="s">
        <v>552</v>
      </c>
      <c r="P160" s="10"/>
      <c r="Q160" s="11"/>
      <c r="R160" s="11"/>
      <c r="S160" s="10"/>
      <c r="T160" s="10" t="s">
        <v>74</v>
      </c>
      <c r="U160" s="10" t="s">
        <v>12</v>
      </c>
      <c r="V160" s="10"/>
      <c r="W160" s="10"/>
      <c r="X160" s="10"/>
      <c r="Y160" s="10"/>
      <c r="Z160" s="10"/>
      <c r="AA160" s="10"/>
      <c r="AB160" s="11"/>
      <c r="AC160" s="12"/>
      <c r="AD160" s="11"/>
      <c r="AE160" s="11"/>
      <c r="AF160" s="10"/>
      <c r="AG160" s="10"/>
      <c r="AH160" s="10" t="s">
        <v>553</v>
      </c>
    </row>
    <row r="161" spans="1:34" ht="70.150000000000006" customHeight="1" x14ac:dyDescent="0.25">
      <c r="A161" s="9" t="s">
        <v>564</v>
      </c>
      <c r="B161" s="10" t="s">
        <v>565</v>
      </c>
      <c r="C161" s="10">
        <v>64</v>
      </c>
      <c r="D161" s="10">
        <v>64</v>
      </c>
      <c r="E161" s="10" t="s">
        <v>57</v>
      </c>
      <c r="F161" s="10" t="s">
        <v>58</v>
      </c>
      <c r="G161" s="10">
        <v>14490.67</v>
      </c>
      <c r="H161" s="10" t="s">
        <v>11</v>
      </c>
      <c r="I161" s="11">
        <v>41842</v>
      </c>
      <c r="J161" s="11">
        <v>41842</v>
      </c>
      <c r="K161" s="10" t="s">
        <v>11</v>
      </c>
      <c r="L161" s="10" t="s">
        <v>566</v>
      </c>
      <c r="M161" s="10" t="s">
        <v>567</v>
      </c>
      <c r="N161" s="10" t="s">
        <v>551</v>
      </c>
      <c r="O161" s="10" t="s">
        <v>552</v>
      </c>
      <c r="P161" s="10"/>
      <c r="Q161" s="11"/>
      <c r="R161" s="11"/>
      <c r="S161" s="10"/>
      <c r="T161" s="10" t="s">
        <v>74</v>
      </c>
      <c r="U161" s="10" t="s">
        <v>12</v>
      </c>
      <c r="V161" s="10"/>
      <c r="W161" s="10"/>
      <c r="X161" s="10"/>
      <c r="Y161" s="10"/>
      <c r="Z161" s="10"/>
      <c r="AA161" s="10"/>
      <c r="AB161" s="11"/>
      <c r="AC161" s="12"/>
      <c r="AD161" s="11"/>
      <c r="AE161" s="11"/>
      <c r="AF161" s="10"/>
      <c r="AG161" s="10"/>
      <c r="AH161" s="10" t="s">
        <v>553</v>
      </c>
    </row>
    <row r="162" spans="1:34" ht="70.150000000000006" customHeight="1" x14ac:dyDescent="0.25">
      <c r="A162" s="9" t="s">
        <v>568</v>
      </c>
      <c r="B162" s="10" t="s">
        <v>569</v>
      </c>
      <c r="C162" s="10">
        <v>64</v>
      </c>
      <c r="D162" s="10">
        <v>64</v>
      </c>
      <c r="E162" s="10" t="s">
        <v>57</v>
      </c>
      <c r="F162" s="10" t="s">
        <v>58</v>
      </c>
      <c r="G162" s="10">
        <v>14575.59</v>
      </c>
      <c r="H162" s="10" t="s">
        <v>11</v>
      </c>
      <c r="I162" s="11">
        <v>41842</v>
      </c>
      <c r="J162" s="11">
        <v>41842</v>
      </c>
      <c r="K162" s="10" t="s">
        <v>11</v>
      </c>
      <c r="L162" s="10" t="s">
        <v>566</v>
      </c>
      <c r="M162" s="10" t="s">
        <v>567</v>
      </c>
      <c r="N162" s="10" t="s">
        <v>551</v>
      </c>
      <c r="O162" s="10" t="s">
        <v>552</v>
      </c>
      <c r="P162" s="10"/>
      <c r="Q162" s="11"/>
      <c r="R162" s="11"/>
      <c r="S162" s="10"/>
      <c r="T162" s="10" t="s">
        <v>74</v>
      </c>
      <c r="U162" s="10" t="s">
        <v>12</v>
      </c>
      <c r="V162" s="10"/>
      <c r="W162" s="10"/>
      <c r="X162" s="10"/>
      <c r="Y162" s="10"/>
      <c r="Z162" s="10"/>
      <c r="AA162" s="10"/>
      <c r="AB162" s="11"/>
      <c r="AC162" s="12"/>
      <c r="AD162" s="11"/>
      <c r="AE162" s="11"/>
      <c r="AF162" s="10"/>
      <c r="AG162" s="10"/>
      <c r="AH162" s="10" t="s">
        <v>553</v>
      </c>
    </row>
    <row r="163" spans="1:34" ht="70.150000000000006" customHeight="1" x14ac:dyDescent="0.25">
      <c r="A163" s="9" t="s">
        <v>570</v>
      </c>
      <c r="B163" s="10" t="s">
        <v>571</v>
      </c>
      <c r="C163" s="10">
        <v>64</v>
      </c>
      <c r="D163" s="10">
        <v>64</v>
      </c>
      <c r="E163" s="10" t="s">
        <v>57</v>
      </c>
      <c r="F163" s="10" t="s">
        <v>58</v>
      </c>
      <c r="G163" s="10">
        <v>8970.6</v>
      </c>
      <c r="H163" s="10" t="s">
        <v>11</v>
      </c>
      <c r="I163" s="11">
        <v>41842</v>
      </c>
      <c r="J163" s="11">
        <v>41842</v>
      </c>
      <c r="K163" s="10" t="s">
        <v>11</v>
      </c>
      <c r="L163" s="10" t="s">
        <v>566</v>
      </c>
      <c r="M163" s="10" t="s">
        <v>567</v>
      </c>
      <c r="N163" s="10" t="s">
        <v>551</v>
      </c>
      <c r="O163" s="10" t="s">
        <v>552</v>
      </c>
      <c r="P163" s="10"/>
      <c r="Q163" s="11"/>
      <c r="R163" s="11"/>
      <c r="S163" s="10"/>
      <c r="T163" s="10" t="s">
        <v>74</v>
      </c>
      <c r="U163" s="10" t="s">
        <v>12</v>
      </c>
      <c r="V163" s="10"/>
      <c r="W163" s="10"/>
      <c r="X163" s="10"/>
      <c r="Y163" s="10"/>
      <c r="Z163" s="10"/>
      <c r="AA163" s="10"/>
      <c r="AB163" s="11"/>
      <c r="AC163" s="12"/>
      <c r="AD163" s="11"/>
      <c r="AE163" s="11"/>
      <c r="AF163" s="10"/>
      <c r="AG163" s="10"/>
      <c r="AH163" s="10" t="s">
        <v>553</v>
      </c>
    </row>
    <row r="164" spans="1:34" ht="70.150000000000006" customHeight="1" x14ac:dyDescent="0.25">
      <c r="A164" s="9" t="s">
        <v>572</v>
      </c>
      <c r="B164" s="10" t="s">
        <v>573</v>
      </c>
      <c r="C164" s="10">
        <v>64</v>
      </c>
      <c r="D164" s="10">
        <v>64</v>
      </c>
      <c r="E164" s="10" t="s">
        <v>57</v>
      </c>
      <c r="F164" s="10" t="s">
        <v>58</v>
      </c>
      <c r="G164" s="10">
        <v>12961.93</v>
      </c>
      <c r="H164" s="10" t="s">
        <v>11</v>
      </c>
      <c r="I164" s="11">
        <v>41842</v>
      </c>
      <c r="J164" s="11">
        <v>41842</v>
      </c>
      <c r="K164" s="10" t="s">
        <v>11</v>
      </c>
      <c r="L164" s="10" t="s">
        <v>566</v>
      </c>
      <c r="M164" s="10" t="s">
        <v>567</v>
      </c>
      <c r="N164" s="10" t="s">
        <v>551</v>
      </c>
      <c r="O164" s="10" t="s">
        <v>552</v>
      </c>
      <c r="P164" s="10"/>
      <c r="Q164" s="11"/>
      <c r="R164" s="11"/>
      <c r="S164" s="10"/>
      <c r="T164" s="10" t="s">
        <v>74</v>
      </c>
      <c r="U164" s="10" t="s">
        <v>12</v>
      </c>
      <c r="V164" s="10"/>
      <c r="W164" s="10"/>
      <c r="X164" s="10"/>
      <c r="Y164" s="10"/>
      <c r="Z164" s="10"/>
      <c r="AA164" s="10"/>
      <c r="AB164" s="11"/>
      <c r="AC164" s="12"/>
      <c r="AD164" s="11"/>
      <c r="AE164" s="11"/>
      <c r="AF164" s="10"/>
      <c r="AG164" s="10"/>
      <c r="AH164" s="10" t="s">
        <v>553</v>
      </c>
    </row>
    <row r="165" spans="1:34" ht="70.150000000000006" customHeight="1" x14ac:dyDescent="0.25">
      <c r="A165" s="9" t="s">
        <v>574</v>
      </c>
      <c r="B165" s="10" t="s">
        <v>575</v>
      </c>
      <c r="C165" s="10">
        <v>64</v>
      </c>
      <c r="D165" s="10">
        <v>64</v>
      </c>
      <c r="E165" s="10" t="s">
        <v>57</v>
      </c>
      <c r="F165" s="10" t="s">
        <v>58</v>
      </c>
      <c r="G165" s="10">
        <v>2452.0300000000002</v>
      </c>
      <c r="H165" s="10" t="s">
        <v>11</v>
      </c>
      <c r="I165" s="11">
        <v>41926</v>
      </c>
      <c r="J165" s="11">
        <v>41926</v>
      </c>
      <c r="K165" s="10" t="s">
        <v>11</v>
      </c>
      <c r="L165" s="10" t="s">
        <v>566</v>
      </c>
      <c r="M165" s="10" t="s">
        <v>567</v>
      </c>
      <c r="N165" s="10" t="s">
        <v>551</v>
      </c>
      <c r="O165" s="10" t="s">
        <v>552</v>
      </c>
      <c r="P165" s="10"/>
      <c r="Q165" s="11"/>
      <c r="R165" s="11"/>
      <c r="S165" s="10"/>
      <c r="T165" s="10" t="s">
        <v>74</v>
      </c>
      <c r="U165" s="10" t="s">
        <v>12</v>
      </c>
      <c r="V165" s="10"/>
      <c r="W165" s="10"/>
      <c r="X165" s="10"/>
      <c r="Y165" s="10"/>
      <c r="Z165" s="10"/>
      <c r="AA165" s="10"/>
      <c r="AB165" s="11"/>
      <c r="AC165" s="12"/>
      <c r="AD165" s="11"/>
      <c r="AE165" s="11"/>
      <c r="AF165" s="10"/>
      <c r="AG165" s="10"/>
      <c r="AH165" s="10" t="s">
        <v>553</v>
      </c>
    </row>
    <row r="166" spans="1:34" ht="70.150000000000006" customHeight="1" x14ac:dyDescent="0.25">
      <c r="A166" s="9" t="s">
        <v>576</v>
      </c>
      <c r="B166" s="10" t="s">
        <v>577</v>
      </c>
      <c r="C166" s="10">
        <v>64</v>
      </c>
      <c r="D166" s="10">
        <v>64</v>
      </c>
      <c r="E166" s="10" t="s">
        <v>57</v>
      </c>
      <c r="F166" s="10" t="s">
        <v>58</v>
      </c>
      <c r="G166" s="10">
        <v>12728.44</v>
      </c>
      <c r="H166" s="10" t="s">
        <v>11</v>
      </c>
      <c r="I166" s="11">
        <v>41842</v>
      </c>
      <c r="J166" s="11">
        <v>41842</v>
      </c>
      <c r="K166" s="10" t="s">
        <v>11</v>
      </c>
      <c r="L166" s="10" t="s">
        <v>566</v>
      </c>
      <c r="M166" s="10" t="s">
        <v>567</v>
      </c>
      <c r="N166" s="10" t="s">
        <v>60</v>
      </c>
      <c r="O166" s="10"/>
      <c r="P166" s="10" t="s">
        <v>12</v>
      </c>
      <c r="Q166" s="11">
        <v>42433</v>
      </c>
      <c r="R166" s="11">
        <v>41228</v>
      </c>
      <c r="S166" s="10" t="s">
        <v>61</v>
      </c>
      <c r="T166" s="10" t="s">
        <v>578</v>
      </c>
      <c r="U166" s="10" t="s">
        <v>11</v>
      </c>
      <c r="V166" s="10" t="s">
        <v>578</v>
      </c>
      <c r="W166" s="10" t="s">
        <v>579</v>
      </c>
      <c r="X166" s="10" t="s">
        <v>580</v>
      </c>
      <c r="Y166" s="10" t="s">
        <v>581</v>
      </c>
      <c r="Z166" s="10" t="s">
        <v>582</v>
      </c>
      <c r="AA166" s="10"/>
      <c r="AB166" s="11">
        <v>44287</v>
      </c>
      <c r="AC166" s="12"/>
      <c r="AD166" s="11">
        <v>44317</v>
      </c>
      <c r="AE166" s="11">
        <v>45412</v>
      </c>
      <c r="AF166" s="10"/>
      <c r="AG166" s="10"/>
      <c r="AH166" s="10" t="s">
        <v>553</v>
      </c>
    </row>
    <row r="167" spans="1:34" ht="70.150000000000006" customHeight="1" x14ac:dyDescent="0.25">
      <c r="A167" s="9" t="s">
        <v>583</v>
      </c>
      <c r="B167" s="10" t="s">
        <v>584</v>
      </c>
      <c r="C167" s="10">
        <v>64</v>
      </c>
      <c r="D167" s="10">
        <v>64</v>
      </c>
      <c r="E167" s="10" t="s">
        <v>57</v>
      </c>
      <c r="F167" s="10" t="s">
        <v>58</v>
      </c>
      <c r="G167" s="10">
        <v>18445.669999999998</v>
      </c>
      <c r="H167" s="10" t="s">
        <v>11</v>
      </c>
      <c r="I167" s="11">
        <v>42766</v>
      </c>
      <c r="J167" s="11">
        <v>42766</v>
      </c>
      <c r="K167" s="10" t="s">
        <v>12</v>
      </c>
      <c r="L167" s="10"/>
      <c r="M167" s="10"/>
      <c r="N167" s="10" t="s">
        <v>60</v>
      </c>
      <c r="O167" s="10"/>
      <c r="P167" s="10" t="s">
        <v>12</v>
      </c>
      <c r="Q167" s="11">
        <v>42417</v>
      </c>
      <c r="R167" s="11">
        <v>42394</v>
      </c>
      <c r="S167" s="10" t="s">
        <v>61</v>
      </c>
      <c r="T167" s="10" t="s">
        <v>585</v>
      </c>
      <c r="U167" s="10" t="s">
        <v>11</v>
      </c>
      <c r="V167" s="10" t="s">
        <v>585</v>
      </c>
      <c r="W167" s="10" t="s">
        <v>586</v>
      </c>
      <c r="X167" s="10" t="s">
        <v>580</v>
      </c>
      <c r="Y167" s="10" t="s">
        <v>587</v>
      </c>
      <c r="Z167" s="10" t="s">
        <v>588</v>
      </c>
      <c r="AA167" s="10"/>
      <c r="AB167" s="11"/>
      <c r="AC167" s="12"/>
      <c r="AD167" s="11">
        <v>43996</v>
      </c>
      <c r="AE167" s="13">
        <v>45090</v>
      </c>
      <c r="AF167" s="10"/>
      <c r="AG167" s="10"/>
      <c r="AH167" s="10" t="s">
        <v>553</v>
      </c>
    </row>
    <row r="168" spans="1:34" ht="70.150000000000006" customHeight="1" x14ac:dyDescent="0.25">
      <c r="A168" s="9" t="s">
        <v>589</v>
      </c>
      <c r="B168" s="14" t="s">
        <v>590</v>
      </c>
      <c r="C168" s="10">
        <v>64</v>
      </c>
      <c r="D168" s="10">
        <v>64</v>
      </c>
      <c r="E168" s="10" t="s">
        <v>57</v>
      </c>
      <c r="F168" s="10" t="s">
        <v>58</v>
      </c>
      <c r="G168" s="10">
        <v>3293.28</v>
      </c>
      <c r="H168" s="10" t="s">
        <v>12</v>
      </c>
      <c r="I168" s="11">
        <v>41926</v>
      </c>
      <c r="J168" s="11">
        <v>41926</v>
      </c>
      <c r="K168" s="10" t="s">
        <v>12</v>
      </c>
      <c r="L168" s="10"/>
      <c r="M168" s="10"/>
      <c r="N168" s="14" t="s">
        <v>551</v>
      </c>
      <c r="O168" s="10" t="s">
        <v>552</v>
      </c>
      <c r="P168" s="10"/>
      <c r="Q168" s="11"/>
      <c r="R168" s="11"/>
      <c r="S168" s="14"/>
      <c r="T168" s="10" t="s">
        <v>74</v>
      </c>
      <c r="U168" s="10" t="s">
        <v>12</v>
      </c>
      <c r="V168" s="10"/>
      <c r="W168" s="10"/>
      <c r="X168" s="10"/>
      <c r="Y168" s="10"/>
      <c r="Z168" s="10"/>
      <c r="AA168" s="10" t="s">
        <v>591</v>
      </c>
      <c r="AB168" s="11"/>
      <c r="AC168" s="12"/>
      <c r="AD168" s="11"/>
      <c r="AE168" s="11"/>
      <c r="AF168" s="14" t="s">
        <v>592</v>
      </c>
      <c r="AG168" s="10"/>
      <c r="AH168" s="10" t="s">
        <v>553</v>
      </c>
    </row>
    <row r="169" spans="1:34" ht="70.150000000000006" customHeight="1" x14ac:dyDescent="0.25">
      <c r="A169" s="9" t="s">
        <v>593</v>
      </c>
      <c r="B169" s="10" t="s">
        <v>594</v>
      </c>
      <c r="C169" s="10">
        <v>64</v>
      </c>
      <c r="D169" s="10">
        <v>64</v>
      </c>
      <c r="E169" s="10" t="s">
        <v>57</v>
      </c>
      <c r="F169" s="10" t="s">
        <v>58</v>
      </c>
      <c r="G169" s="10">
        <v>5785.07</v>
      </c>
      <c r="H169" s="10" t="s">
        <v>11</v>
      </c>
      <c r="I169" s="11">
        <v>42733</v>
      </c>
      <c r="J169" s="11">
        <v>42733</v>
      </c>
      <c r="K169" s="10" t="s">
        <v>12</v>
      </c>
      <c r="L169" s="10"/>
      <c r="M169" s="10"/>
      <c r="N169" s="10" t="s">
        <v>60</v>
      </c>
      <c r="O169" s="10"/>
      <c r="P169" s="10" t="s">
        <v>12</v>
      </c>
      <c r="Q169" s="11">
        <v>41821</v>
      </c>
      <c r="R169" s="11">
        <v>40497</v>
      </c>
      <c r="S169" s="10" t="s">
        <v>61</v>
      </c>
      <c r="T169" s="10" t="s">
        <v>595</v>
      </c>
      <c r="U169" s="10" t="s">
        <v>11</v>
      </c>
      <c r="V169" s="10" t="s">
        <v>596</v>
      </c>
      <c r="W169" s="10" t="s">
        <v>597</v>
      </c>
      <c r="X169" s="10" t="s">
        <v>598</v>
      </c>
      <c r="Y169" s="10" t="s">
        <v>599</v>
      </c>
      <c r="Z169" s="10" t="s">
        <v>600</v>
      </c>
      <c r="AA169" s="10"/>
      <c r="AB169" s="11"/>
      <c r="AC169" s="12"/>
      <c r="AD169" s="11"/>
      <c r="AE169" s="11"/>
      <c r="AF169" s="10"/>
      <c r="AG169" s="10"/>
      <c r="AH169" s="10" t="s">
        <v>553</v>
      </c>
    </row>
    <row r="170" spans="1:34" ht="70.150000000000006" customHeight="1" x14ac:dyDescent="0.25">
      <c r="A170" s="9" t="s">
        <v>601</v>
      </c>
      <c r="B170" s="10" t="s">
        <v>602</v>
      </c>
      <c r="C170" s="10">
        <v>64</v>
      </c>
      <c r="D170" s="10">
        <v>64</v>
      </c>
      <c r="E170" s="10" t="s">
        <v>57</v>
      </c>
      <c r="F170" s="10" t="s">
        <v>58</v>
      </c>
      <c r="G170" s="10">
        <v>5378.39</v>
      </c>
      <c r="H170" s="10" t="s">
        <v>11</v>
      </c>
      <c r="I170" s="11">
        <v>41858</v>
      </c>
      <c r="J170" s="11">
        <v>44341</v>
      </c>
      <c r="K170" s="10" t="s">
        <v>12</v>
      </c>
      <c r="L170" s="10"/>
      <c r="M170" s="10"/>
      <c r="N170" s="10" t="s">
        <v>60</v>
      </c>
      <c r="O170" s="10" t="s">
        <v>603</v>
      </c>
      <c r="P170" s="10" t="s">
        <v>12</v>
      </c>
      <c r="Q170" s="11" t="s">
        <v>604</v>
      </c>
      <c r="R170" s="11">
        <v>44225</v>
      </c>
      <c r="S170" s="10" t="s">
        <v>61</v>
      </c>
      <c r="T170" s="10" t="s">
        <v>605</v>
      </c>
      <c r="U170" s="10" t="s">
        <v>11</v>
      </c>
      <c r="V170" s="10" t="s">
        <v>605</v>
      </c>
      <c r="W170" s="10" t="s">
        <v>606</v>
      </c>
      <c r="X170" s="10" t="s">
        <v>607</v>
      </c>
      <c r="Y170" s="10" t="s">
        <v>608</v>
      </c>
      <c r="Z170" s="10" t="s">
        <v>609</v>
      </c>
      <c r="AA170" s="10"/>
      <c r="AB170" s="11">
        <v>43850</v>
      </c>
      <c r="AC170" s="12"/>
      <c r="AD170" s="11">
        <v>44292</v>
      </c>
      <c r="AE170" s="11">
        <v>45387</v>
      </c>
      <c r="AF170" s="10"/>
      <c r="AG170" s="10"/>
      <c r="AH170" s="10" t="s">
        <v>553</v>
      </c>
    </row>
    <row r="171" spans="1:34" ht="70.150000000000006" customHeight="1" x14ac:dyDescent="0.25">
      <c r="A171" s="9" t="s">
        <v>610</v>
      </c>
      <c r="B171" s="10" t="s">
        <v>611</v>
      </c>
      <c r="C171" s="10">
        <v>64</v>
      </c>
      <c r="D171" s="10">
        <v>64</v>
      </c>
      <c r="E171" s="10" t="s">
        <v>57</v>
      </c>
      <c r="F171" s="10" t="s">
        <v>58</v>
      </c>
      <c r="G171" s="10">
        <v>270.36</v>
      </c>
      <c r="H171" s="10" t="s">
        <v>12</v>
      </c>
      <c r="I171" s="11">
        <v>39960</v>
      </c>
      <c r="J171" s="11">
        <v>39960</v>
      </c>
      <c r="K171" s="10" t="s">
        <v>11</v>
      </c>
      <c r="L171" s="10" t="s">
        <v>612</v>
      </c>
      <c r="M171" s="10" t="s">
        <v>613</v>
      </c>
      <c r="N171" s="10" t="s">
        <v>60</v>
      </c>
      <c r="O171" s="10"/>
      <c r="P171" s="10" t="s">
        <v>12</v>
      </c>
      <c r="Q171" s="11">
        <v>44392</v>
      </c>
      <c r="R171" s="11">
        <v>44273</v>
      </c>
      <c r="S171" s="10" t="s">
        <v>614</v>
      </c>
      <c r="T171" s="10" t="s">
        <v>615</v>
      </c>
      <c r="U171" s="10" t="s">
        <v>12</v>
      </c>
      <c r="V171" s="10"/>
      <c r="W171" s="10"/>
      <c r="X171" s="10"/>
      <c r="Y171" s="10"/>
      <c r="Z171" s="10"/>
      <c r="AA171" s="10" t="s">
        <v>616</v>
      </c>
      <c r="AB171" s="11"/>
      <c r="AC171" s="12"/>
      <c r="AD171" s="11"/>
      <c r="AE171" s="11"/>
      <c r="AF171" s="10"/>
      <c r="AG171" s="10"/>
      <c r="AH171" s="10" t="s">
        <v>553</v>
      </c>
    </row>
    <row r="172" spans="1:34" ht="70.150000000000006" customHeight="1" x14ac:dyDescent="0.25">
      <c r="A172" s="9" t="s">
        <v>617</v>
      </c>
      <c r="B172" s="10" t="s">
        <v>618</v>
      </c>
      <c r="C172" s="10">
        <v>64</v>
      </c>
      <c r="D172" s="10">
        <v>64</v>
      </c>
      <c r="E172" s="10" t="s">
        <v>57</v>
      </c>
      <c r="F172" s="10" t="s">
        <v>58</v>
      </c>
      <c r="G172" s="10">
        <v>16.440000000000001</v>
      </c>
      <c r="H172" s="10" t="s">
        <v>12</v>
      </c>
      <c r="I172" s="11">
        <v>38951</v>
      </c>
      <c r="J172" s="11">
        <v>38951</v>
      </c>
      <c r="K172" s="10" t="s">
        <v>11</v>
      </c>
      <c r="L172" s="10" t="s">
        <v>612</v>
      </c>
      <c r="M172" s="10" t="s">
        <v>613</v>
      </c>
      <c r="N172" s="10" t="s">
        <v>612</v>
      </c>
      <c r="O172" s="10" t="s">
        <v>619</v>
      </c>
      <c r="P172" s="10" t="s">
        <v>12</v>
      </c>
      <c r="Q172" s="11"/>
      <c r="R172" s="11">
        <v>44176</v>
      </c>
      <c r="S172" s="10" t="s">
        <v>614</v>
      </c>
      <c r="T172" s="27" t="s">
        <v>620</v>
      </c>
      <c r="U172" s="10" t="s">
        <v>11</v>
      </c>
      <c r="V172" s="10" t="s">
        <v>621</v>
      </c>
      <c r="W172" s="10" t="s">
        <v>622</v>
      </c>
      <c r="X172" s="10" t="s">
        <v>623</v>
      </c>
      <c r="Y172" s="10" t="s">
        <v>624</v>
      </c>
      <c r="Z172" s="10" t="s">
        <v>625</v>
      </c>
      <c r="AA172" s="10" t="s">
        <v>626</v>
      </c>
      <c r="AB172" s="11"/>
      <c r="AC172" s="12"/>
      <c r="AD172" s="11"/>
      <c r="AE172" s="11"/>
      <c r="AF172" s="10"/>
      <c r="AG172" s="10"/>
      <c r="AH172" s="10" t="s">
        <v>553</v>
      </c>
    </row>
    <row r="173" spans="1:34" ht="70.150000000000006" customHeight="1" x14ac:dyDescent="0.25">
      <c r="A173" s="9" t="s">
        <v>1070</v>
      </c>
      <c r="B173" s="10" t="s">
        <v>1071</v>
      </c>
      <c r="C173" s="10">
        <v>40</v>
      </c>
      <c r="D173" s="10">
        <v>40</v>
      </c>
      <c r="E173" s="10" t="s">
        <v>57</v>
      </c>
      <c r="F173" s="10" t="s">
        <v>58</v>
      </c>
      <c r="G173" s="10">
        <v>995.42</v>
      </c>
      <c r="H173" s="10" t="s">
        <v>12</v>
      </c>
      <c r="I173" s="11">
        <v>42739</v>
      </c>
      <c r="J173" s="11">
        <v>42739</v>
      </c>
      <c r="K173" s="10" t="s">
        <v>12</v>
      </c>
      <c r="L173" s="10"/>
      <c r="M173" s="10"/>
      <c r="N173" s="10" t="s">
        <v>999</v>
      </c>
      <c r="O173" s="10"/>
      <c r="P173" s="10"/>
      <c r="Q173" s="11">
        <v>42929</v>
      </c>
      <c r="R173" s="11">
        <v>38870</v>
      </c>
      <c r="S173" s="10" t="s">
        <v>74</v>
      </c>
      <c r="T173" s="10" t="s">
        <v>74</v>
      </c>
      <c r="U173" s="10" t="s">
        <v>63</v>
      </c>
      <c r="V173" s="10" t="s">
        <v>1009</v>
      </c>
      <c r="W173" s="10" t="s">
        <v>1010</v>
      </c>
      <c r="X173" s="10" t="s">
        <v>1011</v>
      </c>
      <c r="Y173" s="10" t="s">
        <v>1012</v>
      </c>
      <c r="Z173" s="10" t="s">
        <v>1013</v>
      </c>
      <c r="AA173" s="10"/>
      <c r="AB173" s="11">
        <v>44378</v>
      </c>
      <c r="AC173" s="12"/>
      <c r="AD173" s="11">
        <v>44652</v>
      </c>
      <c r="AE173" s="11">
        <v>45747</v>
      </c>
      <c r="AF173" s="10"/>
      <c r="AG173" s="10" t="s">
        <v>499</v>
      </c>
      <c r="AH173" s="10" t="s">
        <v>500</v>
      </c>
    </row>
    <row r="174" spans="1:34" ht="70.150000000000006" customHeight="1" x14ac:dyDescent="0.25">
      <c r="A174" s="65" t="s">
        <v>1374</v>
      </c>
      <c r="B174" s="66" t="s">
        <v>1375</v>
      </c>
      <c r="C174" s="10"/>
      <c r="D174" s="10"/>
      <c r="E174" s="10"/>
      <c r="F174" s="10"/>
      <c r="G174" s="10"/>
      <c r="H174" s="10"/>
      <c r="I174" s="11"/>
      <c r="J174" s="11"/>
      <c r="K174" s="10"/>
      <c r="L174" s="10"/>
      <c r="M174" s="10"/>
      <c r="N174" s="10"/>
      <c r="O174" s="10"/>
      <c r="P174" s="10"/>
      <c r="Q174" s="11"/>
      <c r="R174" s="11"/>
      <c r="S174" s="10"/>
      <c r="T174" s="10"/>
      <c r="U174" s="10"/>
      <c r="V174" s="10"/>
      <c r="W174" s="10"/>
      <c r="X174" s="10"/>
      <c r="Y174" s="10"/>
      <c r="Z174" s="10"/>
      <c r="AA174" s="10"/>
      <c r="AB174" s="11"/>
      <c r="AC174" s="12"/>
      <c r="AD174" s="11"/>
      <c r="AE174" s="11"/>
      <c r="AF174" s="10"/>
      <c r="AG174" s="10"/>
      <c r="AH174" s="10"/>
    </row>
    <row r="175" spans="1:34" ht="70.150000000000006" customHeight="1" x14ac:dyDescent="0.25">
      <c r="A175" s="65" t="s">
        <v>1377</v>
      </c>
      <c r="B175" s="66" t="s">
        <v>1378</v>
      </c>
      <c r="C175" s="10"/>
      <c r="D175" s="10"/>
      <c r="E175" s="10"/>
      <c r="F175" s="10"/>
      <c r="G175" s="10"/>
      <c r="H175" s="10"/>
      <c r="I175" s="11"/>
      <c r="J175" s="11"/>
      <c r="K175" s="10"/>
      <c r="L175" s="10"/>
      <c r="M175" s="10"/>
      <c r="N175" s="10"/>
      <c r="O175" s="10"/>
      <c r="P175" s="10"/>
      <c r="Q175" s="11"/>
      <c r="R175" s="11"/>
      <c r="S175" s="10"/>
      <c r="T175" s="10"/>
      <c r="U175" s="10"/>
      <c r="V175" s="10"/>
      <c r="W175" s="10"/>
      <c r="X175" s="10"/>
      <c r="Y175" s="10"/>
      <c r="Z175" s="10"/>
      <c r="AA175" s="10"/>
      <c r="AB175" s="11"/>
      <c r="AC175" s="12"/>
      <c r="AD175" s="11"/>
      <c r="AE175" s="11"/>
      <c r="AF175" s="10"/>
      <c r="AG175" s="10"/>
      <c r="AH175" s="10"/>
    </row>
    <row r="176" spans="1:34" ht="70.150000000000006" customHeight="1" thickBot="1" x14ac:dyDescent="0.3">
      <c r="A176" s="72" t="s">
        <v>1379</v>
      </c>
      <c r="B176" s="74" t="s">
        <v>1380</v>
      </c>
      <c r="C176" s="19"/>
      <c r="D176" s="19"/>
      <c r="E176" s="19"/>
      <c r="F176" s="19"/>
      <c r="G176" s="19"/>
      <c r="H176" s="19"/>
      <c r="I176" s="20"/>
      <c r="J176" s="20"/>
      <c r="K176" s="19"/>
      <c r="L176" s="19"/>
      <c r="M176" s="19"/>
      <c r="N176" s="19"/>
      <c r="O176" s="19"/>
      <c r="P176" s="19"/>
      <c r="Q176" s="20"/>
      <c r="R176" s="20"/>
      <c r="S176" s="19"/>
      <c r="T176" s="19"/>
      <c r="U176" s="19"/>
      <c r="V176" s="19"/>
      <c r="W176" s="19"/>
      <c r="X176" s="19"/>
      <c r="Y176" s="19"/>
      <c r="Z176" s="19"/>
      <c r="AA176" s="19"/>
      <c r="AB176" s="20"/>
      <c r="AC176" s="21"/>
      <c r="AD176" s="20"/>
      <c r="AE176" s="20"/>
      <c r="AF176" s="19"/>
      <c r="AG176" s="19"/>
      <c r="AH176" s="19"/>
    </row>
    <row r="177" spans="1:34" ht="70.150000000000006" customHeight="1" x14ac:dyDescent="0.25">
      <c r="A177" s="22" t="s">
        <v>627</v>
      </c>
      <c r="B177" s="23" t="s">
        <v>628</v>
      </c>
      <c r="C177" s="23">
        <v>64</v>
      </c>
      <c r="D177" s="23">
        <v>64</v>
      </c>
      <c r="E177" s="23" t="s">
        <v>57</v>
      </c>
      <c r="F177" s="23" t="s">
        <v>58</v>
      </c>
      <c r="G177" s="23">
        <v>20.66</v>
      </c>
      <c r="H177" s="23" t="s">
        <v>12</v>
      </c>
      <c r="I177" s="24">
        <v>38951</v>
      </c>
      <c r="J177" s="24">
        <v>38951</v>
      </c>
      <c r="K177" s="23" t="s">
        <v>11</v>
      </c>
      <c r="L177" s="23"/>
      <c r="M177" s="23" t="s">
        <v>629</v>
      </c>
      <c r="N177" s="23" t="s">
        <v>551</v>
      </c>
      <c r="O177" s="23" t="s">
        <v>630</v>
      </c>
      <c r="P177" s="23" t="s">
        <v>12</v>
      </c>
      <c r="Q177" s="24"/>
      <c r="R177" s="24">
        <v>37592</v>
      </c>
      <c r="S177" s="23" t="s">
        <v>614</v>
      </c>
      <c r="T177" s="23" t="s">
        <v>615</v>
      </c>
      <c r="U177" s="23" t="s">
        <v>12</v>
      </c>
      <c r="V177" s="23"/>
      <c r="W177" s="23"/>
      <c r="X177" s="23"/>
      <c r="Y177" s="23"/>
      <c r="Z177" s="23"/>
      <c r="AA177" s="23"/>
      <c r="AB177" s="24"/>
      <c r="AC177" s="25"/>
      <c r="AD177" s="24"/>
      <c r="AE177" s="24"/>
      <c r="AF177" s="23"/>
      <c r="AG177" s="23"/>
      <c r="AH177" s="23" t="s">
        <v>553</v>
      </c>
    </row>
    <row r="178" spans="1:34" ht="70.150000000000006" customHeight="1" x14ac:dyDescent="0.25">
      <c r="A178" s="9" t="s">
        <v>631</v>
      </c>
      <c r="B178" s="10" t="s">
        <v>632</v>
      </c>
      <c r="C178" s="10">
        <v>64</v>
      </c>
      <c r="D178" s="10">
        <v>64</v>
      </c>
      <c r="E178" s="10" t="s">
        <v>57</v>
      </c>
      <c r="F178" s="10" t="s">
        <v>58</v>
      </c>
      <c r="G178" s="10">
        <v>220.23</v>
      </c>
      <c r="H178" s="10" t="s">
        <v>12</v>
      </c>
      <c r="I178" s="11">
        <v>42766</v>
      </c>
      <c r="J178" s="11">
        <v>42766</v>
      </c>
      <c r="K178" s="10" t="s">
        <v>12</v>
      </c>
      <c r="L178" s="10"/>
      <c r="M178" s="10"/>
      <c r="N178" s="10" t="s">
        <v>60</v>
      </c>
      <c r="O178" s="10"/>
      <c r="P178" s="10" t="s">
        <v>12</v>
      </c>
      <c r="Q178" s="11">
        <v>38786</v>
      </c>
      <c r="R178" s="11">
        <v>36683</v>
      </c>
      <c r="S178" s="10" t="s">
        <v>614</v>
      </c>
      <c r="T178" s="10" t="s">
        <v>615</v>
      </c>
      <c r="U178" s="10" t="s">
        <v>12</v>
      </c>
      <c r="V178" s="10"/>
      <c r="W178" s="10"/>
      <c r="X178" s="10"/>
      <c r="Y178" s="10"/>
      <c r="Z178" s="10"/>
      <c r="AA178" s="10" t="s">
        <v>633</v>
      </c>
      <c r="AB178" s="11"/>
      <c r="AC178" s="25"/>
      <c r="AD178" s="11"/>
      <c r="AE178" s="11"/>
      <c r="AF178" s="10"/>
      <c r="AG178" s="10"/>
      <c r="AH178" s="10" t="s">
        <v>553</v>
      </c>
    </row>
    <row r="179" spans="1:34" ht="70.150000000000006" customHeight="1" x14ac:dyDescent="0.25">
      <c r="A179" s="9" t="s">
        <v>634</v>
      </c>
      <c r="B179" s="14" t="s">
        <v>635</v>
      </c>
      <c r="C179" s="14">
        <v>64</v>
      </c>
      <c r="D179" s="14">
        <v>64</v>
      </c>
      <c r="E179" s="14" t="s">
        <v>57</v>
      </c>
      <c r="F179" s="14" t="s">
        <v>58</v>
      </c>
      <c r="G179" s="14">
        <v>8184.54</v>
      </c>
      <c r="H179" s="14" t="s">
        <v>11</v>
      </c>
      <c r="I179" s="13">
        <v>41926</v>
      </c>
      <c r="J179" s="13">
        <v>41926</v>
      </c>
      <c r="K179" s="14" t="s">
        <v>12</v>
      </c>
      <c r="L179" s="14"/>
      <c r="M179" s="14"/>
      <c r="N179" s="14" t="s">
        <v>551</v>
      </c>
      <c r="O179" s="10" t="s">
        <v>552</v>
      </c>
      <c r="P179" s="10" t="s">
        <v>12</v>
      </c>
      <c r="Q179" s="11"/>
      <c r="R179" s="11">
        <v>41977</v>
      </c>
      <c r="S179" s="14"/>
      <c r="T179" s="10" t="s">
        <v>74</v>
      </c>
      <c r="U179" s="10" t="s">
        <v>12</v>
      </c>
      <c r="V179" s="10"/>
      <c r="W179" s="10"/>
      <c r="X179" s="10"/>
      <c r="Y179" s="10"/>
      <c r="Z179" s="10"/>
      <c r="AA179" s="10" t="s">
        <v>636</v>
      </c>
      <c r="AB179" s="11"/>
      <c r="AC179" s="25"/>
      <c r="AD179" s="11"/>
      <c r="AE179" s="11"/>
      <c r="AF179" s="10"/>
      <c r="AG179" s="10"/>
      <c r="AH179" s="10" t="s">
        <v>553</v>
      </c>
    </row>
    <row r="180" spans="1:34" ht="70.150000000000006" customHeight="1" x14ac:dyDescent="0.25">
      <c r="A180" s="9" t="s">
        <v>637</v>
      </c>
      <c r="B180" s="10" t="s">
        <v>638</v>
      </c>
      <c r="C180" s="10">
        <v>64</v>
      </c>
      <c r="D180" s="10">
        <v>64</v>
      </c>
      <c r="E180" s="10" t="s">
        <v>57</v>
      </c>
      <c r="F180" s="10" t="s">
        <v>58</v>
      </c>
      <c r="G180" s="10">
        <v>31.17</v>
      </c>
      <c r="H180" s="10" t="s">
        <v>12</v>
      </c>
      <c r="I180" s="11">
        <v>39960</v>
      </c>
      <c r="J180" s="11">
        <v>39960</v>
      </c>
      <c r="K180" s="10" t="s">
        <v>12</v>
      </c>
      <c r="L180" s="10"/>
      <c r="M180" s="10"/>
      <c r="N180" s="10" t="s">
        <v>639</v>
      </c>
      <c r="O180" s="10"/>
      <c r="P180" s="10"/>
      <c r="Q180" s="11"/>
      <c r="R180" s="11"/>
      <c r="S180" s="10"/>
      <c r="T180" s="10" t="s">
        <v>74</v>
      </c>
      <c r="U180" s="10" t="s">
        <v>12</v>
      </c>
      <c r="V180" s="10"/>
      <c r="W180" s="10"/>
      <c r="X180" s="10"/>
      <c r="Y180" s="10"/>
      <c r="Z180" s="10"/>
      <c r="AA180" s="10"/>
      <c r="AB180" s="11"/>
      <c r="AC180" s="25"/>
      <c r="AD180" s="11"/>
      <c r="AE180" s="11"/>
      <c r="AF180" s="10"/>
      <c r="AG180" s="10"/>
      <c r="AH180" s="10" t="s">
        <v>553</v>
      </c>
    </row>
    <row r="181" spans="1:34" ht="70.150000000000006" customHeight="1" x14ac:dyDescent="0.25">
      <c r="A181" s="9" t="s">
        <v>640</v>
      </c>
      <c r="B181" s="10" t="s">
        <v>641</v>
      </c>
      <c r="C181" s="10">
        <v>64</v>
      </c>
      <c r="D181" s="10">
        <v>64</v>
      </c>
      <c r="E181" s="10" t="s">
        <v>57</v>
      </c>
      <c r="F181" s="10" t="s">
        <v>58</v>
      </c>
      <c r="G181" s="10">
        <v>4175.1000000000004</v>
      </c>
      <c r="H181" s="10" t="s">
        <v>12</v>
      </c>
      <c r="I181" s="11">
        <v>41926</v>
      </c>
      <c r="J181" s="11">
        <v>41926</v>
      </c>
      <c r="K181" s="10" t="s">
        <v>63</v>
      </c>
      <c r="L181" s="10" t="s">
        <v>612</v>
      </c>
      <c r="M181" s="10"/>
      <c r="N181" s="10" t="s">
        <v>60</v>
      </c>
      <c r="O181" s="10"/>
      <c r="P181" s="10" t="s">
        <v>12</v>
      </c>
      <c r="Q181" s="11">
        <v>44207</v>
      </c>
      <c r="R181" s="11">
        <v>41571</v>
      </c>
      <c r="S181" s="10" t="s">
        <v>614</v>
      </c>
      <c r="T181" s="10" t="s">
        <v>615</v>
      </c>
      <c r="U181" s="10" t="s">
        <v>12</v>
      </c>
      <c r="V181" s="10"/>
      <c r="W181" s="10"/>
      <c r="X181" s="10"/>
      <c r="Y181" s="10"/>
      <c r="Z181" s="10"/>
      <c r="AA181" s="10" t="s">
        <v>616</v>
      </c>
      <c r="AB181" s="11"/>
      <c r="AC181" s="12"/>
      <c r="AD181" s="11"/>
      <c r="AE181" s="11"/>
      <c r="AF181" s="10"/>
      <c r="AG181" s="10"/>
      <c r="AH181" s="10" t="s">
        <v>553</v>
      </c>
    </row>
    <row r="182" spans="1:34" ht="70.150000000000006" customHeight="1" x14ac:dyDescent="0.25">
      <c r="A182" s="65" t="s">
        <v>1381</v>
      </c>
      <c r="B182" s="66" t="s">
        <v>1382</v>
      </c>
      <c r="C182" s="10"/>
      <c r="D182" s="10"/>
      <c r="E182" s="10"/>
      <c r="F182" s="10"/>
      <c r="G182" s="10"/>
      <c r="H182" s="10"/>
      <c r="I182" s="11"/>
      <c r="J182" s="11"/>
      <c r="K182" s="10"/>
      <c r="L182" s="10"/>
      <c r="M182" s="10"/>
      <c r="N182" s="10"/>
      <c r="O182" s="10"/>
      <c r="P182" s="10"/>
      <c r="Q182" s="11"/>
      <c r="R182" s="11"/>
      <c r="S182" s="10"/>
      <c r="T182" s="10"/>
      <c r="U182" s="10"/>
      <c r="V182" s="10"/>
      <c r="W182" s="10"/>
      <c r="X182" s="10"/>
      <c r="Y182" s="10"/>
      <c r="Z182" s="10"/>
      <c r="AA182" s="10"/>
      <c r="AB182" s="11"/>
      <c r="AC182" s="12"/>
      <c r="AD182" s="11"/>
      <c r="AE182" s="11"/>
      <c r="AF182" s="10"/>
      <c r="AG182" s="10"/>
      <c r="AH182" s="10"/>
    </row>
    <row r="183" spans="1:34" ht="70.150000000000006" customHeight="1" x14ac:dyDescent="0.25">
      <c r="A183" s="9" t="s">
        <v>642</v>
      </c>
      <c r="B183" s="10" t="s">
        <v>643</v>
      </c>
      <c r="C183" s="10">
        <v>64</v>
      </c>
      <c r="D183" s="10">
        <v>64</v>
      </c>
      <c r="E183" s="10" t="s">
        <v>57</v>
      </c>
      <c r="F183" s="10" t="s">
        <v>58</v>
      </c>
      <c r="G183" s="10">
        <v>9459.09</v>
      </c>
      <c r="H183" s="10" t="s">
        <v>11</v>
      </c>
      <c r="I183" s="11">
        <v>42766</v>
      </c>
      <c r="J183" s="11">
        <v>42766</v>
      </c>
      <c r="K183" s="10" t="s">
        <v>12</v>
      </c>
      <c r="L183" s="10"/>
      <c r="M183" s="10"/>
      <c r="N183" s="10" t="s">
        <v>60</v>
      </c>
      <c r="O183" s="10"/>
      <c r="P183" s="10" t="s">
        <v>12</v>
      </c>
      <c r="Q183" s="11">
        <v>41821</v>
      </c>
      <c r="R183" s="11">
        <v>41284</v>
      </c>
      <c r="S183" s="10" t="s">
        <v>61</v>
      </c>
      <c r="T183" s="10" t="s">
        <v>605</v>
      </c>
      <c r="U183" s="10" t="s">
        <v>11</v>
      </c>
      <c r="V183" s="10" t="s">
        <v>605</v>
      </c>
      <c r="W183" s="10" t="s">
        <v>644</v>
      </c>
      <c r="X183" s="10" t="s">
        <v>645</v>
      </c>
      <c r="Y183" s="10" t="s">
        <v>646</v>
      </c>
      <c r="Z183" s="10" t="s">
        <v>647</v>
      </c>
      <c r="AA183" s="10"/>
      <c r="AB183" s="11">
        <v>44155</v>
      </c>
      <c r="AC183" s="12"/>
      <c r="AD183" s="11">
        <v>44266</v>
      </c>
      <c r="AE183" s="11">
        <v>45361</v>
      </c>
      <c r="AF183" s="10"/>
      <c r="AG183" s="10"/>
      <c r="AH183" s="10" t="s">
        <v>553</v>
      </c>
    </row>
    <row r="184" spans="1:34" ht="70.150000000000006" customHeight="1" x14ac:dyDescent="0.25">
      <c r="A184" s="9" t="s">
        <v>648</v>
      </c>
      <c r="B184" s="10" t="s">
        <v>649</v>
      </c>
      <c r="C184" s="10">
        <v>64</v>
      </c>
      <c r="D184" s="10">
        <v>64</v>
      </c>
      <c r="E184" s="10" t="s">
        <v>57</v>
      </c>
      <c r="F184" s="10" t="s">
        <v>58</v>
      </c>
      <c r="G184" s="10">
        <v>625.66999999999996</v>
      </c>
      <c r="H184" s="10" t="s">
        <v>12</v>
      </c>
      <c r="I184" s="11">
        <v>41926</v>
      </c>
      <c r="J184" s="11">
        <v>41926</v>
      </c>
      <c r="K184" s="10" t="s">
        <v>12</v>
      </c>
      <c r="L184" s="10"/>
      <c r="M184" s="10"/>
      <c r="N184" s="10" t="s">
        <v>551</v>
      </c>
      <c r="O184" s="10" t="s">
        <v>552</v>
      </c>
      <c r="P184" s="10"/>
      <c r="Q184" s="11"/>
      <c r="R184" s="11">
        <v>42038</v>
      </c>
      <c r="S184" s="10" t="s">
        <v>614</v>
      </c>
      <c r="T184" s="10" t="s">
        <v>615</v>
      </c>
      <c r="U184" s="10" t="s">
        <v>12</v>
      </c>
      <c r="V184" s="10"/>
      <c r="W184" s="10"/>
      <c r="X184" s="10"/>
      <c r="Y184" s="10"/>
      <c r="Z184" s="10"/>
      <c r="AA184" s="10"/>
      <c r="AB184" s="11"/>
      <c r="AC184" s="12"/>
      <c r="AD184" s="11"/>
      <c r="AE184" s="11"/>
      <c r="AF184" s="10"/>
      <c r="AG184" s="10"/>
      <c r="AH184" s="10" t="s">
        <v>553</v>
      </c>
    </row>
    <row r="185" spans="1:34" ht="70.150000000000006" customHeight="1" x14ac:dyDescent="0.25">
      <c r="A185" s="9" t="s">
        <v>650</v>
      </c>
      <c r="B185" s="10" t="s">
        <v>651</v>
      </c>
      <c r="C185" s="10">
        <v>64</v>
      </c>
      <c r="D185" s="10">
        <v>64</v>
      </c>
      <c r="E185" s="10" t="s">
        <v>57</v>
      </c>
      <c r="F185" s="10" t="s">
        <v>58</v>
      </c>
      <c r="G185" s="10">
        <v>1442.49</v>
      </c>
      <c r="H185" s="10" t="s">
        <v>12</v>
      </c>
      <c r="I185" s="11">
        <v>41926</v>
      </c>
      <c r="J185" s="11">
        <v>41926</v>
      </c>
      <c r="K185" s="10" t="s">
        <v>11</v>
      </c>
      <c r="L185" s="10"/>
      <c r="M185" s="10"/>
      <c r="N185" s="10" t="s">
        <v>551</v>
      </c>
      <c r="O185" s="10" t="s">
        <v>552</v>
      </c>
      <c r="P185" s="10"/>
      <c r="Q185" s="11"/>
      <c r="R185" s="11">
        <v>42038</v>
      </c>
      <c r="S185" s="10" t="s">
        <v>614</v>
      </c>
      <c r="T185" s="10" t="s">
        <v>615</v>
      </c>
      <c r="U185" s="10" t="s">
        <v>12</v>
      </c>
      <c r="V185" s="10"/>
      <c r="W185" s="10"/>
      <c r="X185" s="10"/>
      <c r="Y185" s="10"/>
      <c r="Z185" s="10"/>
      <c r="AA185" s="10"/>
      <c r="AB185" s="11"/>
      <c r="AC185" s="12"/>
      <c r="AD185" s="11"/>
      <c r="AE185" s="11"/>
      <c r="AF185" s="10"/>
      <c r="AG185" s="10"/>
      <c r="AH185" s="10" t="s">
        <v>553</v>
      </c>
    </row>
    <row r="186" spans="1:34" ht="70.150000000000006" customHeight="1" x14ac:dyDescent="0.25">
      <c r="A186" s="9" t="s">
        <v>652</v>
      </c>
      <c r="B186" s="14" t="s">
        <v>653</v>
      </c>
      <c r="C186" s="10">
        <v>64</v>
      </c>
      <c r="D186" s="10">
        <v>64</v>
      </c>
      <c r="E186" s="10" t="s">
        <v>57</v>
      </c>
      <c r="F186" s="10" t="s">
        <v>58</v>
      </c>
      <c r="G186" s="10">
        <v>2566.64</v>
      </c>
      <c r="H186" s="10" t="s">
        <v>12</v>
      </c>
      <c r="I186" s="11">
        <v>41963</v>
      </c>
      <c r="J186" s="11">
        <v>41963</v>
      </c>
      <c r="K186" s="10" t="s">
        <v>12</v>
      </c>
      <c r="L186" s="10"/>
      <c r="M186" s="10"/>
      <c r="N186" s="14" t="s">
        <v>551</v>
      </c>
      <c r="O186" s="10" t="s">
        <v>552</v>
      </c>
      <c r="P186" s="10"/>
      <c r="Q186" s="11"/>
      <c r="R186" s="11">
        <v>41618</v>
      </c>
      <c r="S186" s="14"/>
      <c r="T186" s="10" t="s">
        <v>74</v>
      </c>
      <c r="U186" s="10" t="s">
        <v>12</v>
      </c>
      <c r="V186" s="10"/>
      <c r="W186" s="10"/>
      <c r="X186" s="10"/>
      <c r="Y186" s="10"/>
      <c r="Z186" s="10"/>
      <c r="AA186" s="10" t="s">
        <v>654</v>
      </c>
      <c r="AB186" s="11"/>
      <c r="AC186" s="12"/>
      <c r="AD186" s="11"/>
      <c r="AE186" s="11"/>
      <c r="AF186" s="14" t="s">
        <v>592</v>
      </c>
      <c r="AG186" s="10"/>
      <c r="AH186" s="10" t="s">
        <v>553</v>
      </c>
    </row>
    <row r="187" spans="1:34" ht="70.150000000000006" customHeight="1" x14ac:dyDescent="0.25">
      <c r="A187" s="9" t="s">
        <v>655</v>
      </c>
      <c r="B187" s="10" t="s">
        <v>656</v>
      </c>
      <c r="C187" s="10">
        <v>64</v>
      </c>
      <c r="D187" s="10">
        <v>64</v>
      </c>
      <c r="E187" s="10" t="s">
        <v>57</v>
      </c>
      <c r="F187" s="10" t="s">
        <v>58</v>
      </c>
      <c r="G187" s="10">
        <v>3861.11</v>
      </c>
      <c r="H187" s="10" t="s">
        <v>12</v>
      </c>
      <c r="I187" s="11">
        <v>41963</v>
      </c>
      <c r="J187" s="11">
        <v>41963</v>
      </c>
      <c r="K187" s="10" t="s">
        <v>63</v>
      </c>
      <c r="L187" s="10" t="s">
        <v>566</v>
      </c>
      <c r="M187" s="10"/>
      <c r="N187" s="10" t="s">
        <v>60</v>
      </c>
      <c r="O187" s="10"/>
      <c r="P187" s="10" t="s">
        <v>12</v>
      </c>
      <c r="Q187" s="11">
        <v>43634</v>
      </c>
      <c r="R187" s="11">
        <v>42044</v>
      </c>
      <c r="S187" s="10" t="s">
        <v>61</v>
      </c>
      <c r="T187" s="10" t="s">
        <v>657</v>
      </c>
      <c r="U187" s="10" t="s">
        <v>11</v>
      </c>
      <c r="V187" s="10" t="s">
        <v>657</v>
      </c>
      <c r="W187" s="10" t="s">
        <v>658</v>
      </c>
      <c r="X187" s="10" t="s">
        <v>659</v>
      </c>
      <c r="Y187" s="10" t="s">
        <v>660</v>
      </c>
      <c r="Z187" s="10" t="s">
        <v>661</v>
      </c>
      <c r="AA187" s="10"/>
      <c r="AB187" s="11">
        <v>44231</v>
      </c>
      <c r="AC187" s="12"/>
      <c r="AD187" s="11">
        <v>44279</v>
      </c>
      <c r="AE187" s="11">
        <v>45374</v>
      </c>
      <c r="AF187" s="10"/>
      <c r="AG187" s="10"/>
      <c r="AH187" s="10" t="s">
        <v>553</v>
      </c>
    </row>
    <row r="188" spans="1:34" ht="70.150000000000006" customHeight="1" x14ac:dyDescent="0.25">
      <c r="A188" s="9" t="s">
        <v>662</v>
      </c>
      <c r="B188" s="10" t="s">
        <v>663</v>
      </c>
      <c r="C188" s="10">
        <v>64</v>
      </c>
      <c r="D188" s="10">
        <v>64</v>
      </c>
      <c r="E188" s="10" t="s">
        <v>57</v>
      </c>
      <c r="F188" s="10" t="s">
        <v>58</v>
      </c>
      <c r="G188" s="10">
        <v>2544.13</v>
      </c>
      <c r="H188" s="10" t="s">
        <v>12</v>
      </c>
      <c r="I188" s="11">
        <v>41963</v>
      </c>
      <c r="J188" s="11">
        <v>41963</v>
      </c>
      <c r="K188" s="10" t="s">
        <v>12</v>
      </c>
      <c r="L188" s="10"/>
      <c r="M188" s="10"/>
      <c r="N188" s="10" t="s">
        <v>551</v>
      </c>
      <c r="O188" s="10" t="s">
        <v>552</v>
      </c>
      <c r="P188" s="10"/>
      <c r="Q188" s="11"/>
      <c r="R188" s="11">
        <v>41235</v>
      </c>
      <c r="S188" s="10" t="s">
        <v>614</v>
      </c>
      <c r="T188" s="10" t="s">
        <v>615</v>
      </c>
      <c r="U188" s="10" t="s">
        <v>12</v>
      </c>
      <c r="V188" s="10"/>
      <c r="W188" s="10"/>
      <c r="X188" s="10"/>
      <c r="Y188" s="10"/>
      <c r="Z188" s="10"/>
      <c r="AA188" s="10" t="s">
        <v>664</v>
      </c>
      <c r="AB188" s="11"/>
      <c r="AC188" s="12"/>
      <c r="AD188" s="11"/>
      <c r="AE188" s="11"/>
      <c r="AF188" s="10"/>
      <c r="AG188" s="10"/>
      <c r="AH188" s="10" t="s">
        <v>553</v>
      </c>
    </row>
    <row r="189" spans="1:34" ht="70.150000000000006" customHeight="1" x14ac:dyDescent="0.25">
      <c r="A189" s="9" t="s">
        <v>665</v>
      </c>
      <c r="B189" s="10" t="s">
        <v>666</v>
      </c>
      <c r="C189" s="10">
        <v>64</v>
      </c>
      <c r="D189" s="10">
        <v>64</v>
      </c>
      <c r="E189" s="10" t="s">
        <v>57</v>
      </c>
      <c r="F189" s="10" t="s">
        <v>58</v>
      </c>
      <c r="G189" s="10">
        <v>1592.57</v>
      </c>
      <c r="H189" s="10" t="s">
        <v>12</v>
      </c>
      <c r="I189" s="11">
        <v>41926</v>
      </c>
      <c r="J189" s="11">
        <v>41926</v>
      </c>
      <c r="K189" s="10" t="s">
        <v>12</v>
      </c>
      <c r="L189" s="10"/>
      <c r="M189" s="10"/>
      <c r="N189" s="10" t="s">
        <v>551</v>
      </c>
      <c r="O189" s="10" t="s">
        <v>552</v>
      </c>
      <c r="P189" s="10"/>
      <c r="Q189" s="11"/>
      <c r="R189" s="11"/>
      <c r="S189" s="10"/>
      <c r="T189" s="10" t="s">
        <v>74</v>
      </c>
      <c r="U189" s="10" t="s">
        <v>12</v>
      </c>
      <c r="V189" s="10"/>
      <c r="W189" s="10"/>
      <c r="X189" s="10"/>
      <c r="Y189" s="10"/>
      <c r="Z189" s="10"/>
      <c r="AA189" s="10"/>
      <c r="AB189" s="11"/>
      <c r="AC189" s="12"/>
      <c r="AD189" s="11"/>
      <c r="AE189" s="11"/>
      <c r="AF189" s="10"/>
      <c r="AG189" s="10"/>
      <c r="AH189" s="10" t="s">
        <v>553</v>
      </c>
    </row>
    <row r="190" spans="1:34" ht="70.150000000000006" customHeight="1" x14ac:dyDescent="0.25">
      <c r="A190" s="9" t="s">
        <v>667</v>
      </c>
      <c r="B190" s="10" t="s">
        <v>668</v>
      </c>
      <c r="C190" s="10">
        <v>64</v>
      </c>
      <c r="D190" s="10">
        <v>64</v>
      </c>
      <c r="E190" s="10" t="s">
        <v>57</v>
      </c>
      <c r="F190" s="10" t="s">
        <v>58</v>
      </c>
      <c r="G190" s="10">
        <v>2313.75</v>
      </c>
      <c r="H190" s="10" t="s">
        <v>11</v>
      </c>
      <c r="I190" s="11">
        <v>41926</v>
      </c>
      <c r="J190" s="11">
        <v>41926</v>
      </c>
      <c r="K190" s="10" t="s">
        <v>12</v>
      </c>
      <c r="L190" s="10"/>
      <c r="M190" s="10"/>
      <c r="N190" s="10" t="s">
        <v>551</v>
      </c>
      <c r="O190" s="10" t="s">
        <v>552</v>
      </c>
      <c r="P190" s="10"/>
      <c r="Q190" s="11"/>
      <c r="R190" s="11"/>
      <c r="S190" s="10"/>
      <c r="T190" s="10" t="s">
        <v>74</v>
      </c>
      <c r="U190" s="10" t="s">
        <v>12</v>
      </c>
      <c r="V190" s="10"/>
      <c r="W190" s="10"/>
      <c r="X190" s="10"/>
      <c r="Y190" s="10"/>
      <c r="Z190" s="10"/>
      <c r="AA190" s="10"/>
      <c r="AB190" s="11"/>
      <c r="AC190" s="12"/>
      <c r="AD190" s="11"/>
      <c r="AE190" s="11"/>
      <c r="AF190" s="10"/>
      <c r="AG190" s="10"/>
      <c r="AH190" s="10" t="s">
        <v>553</v>
      </c>
    </row>
    <row r="191" spans="1:34" ht="70.150000000000006" customHeight="1" x14ac:dyDescent="0.25">
      <c r="A191" s="9" t="s">
        <v>962</v>
      </c>
      <c r="B191" s="10" t="s">
        <v>963</v>
      </c>
      <c r="C191" s="10">
        <v>24</v>
      </c>
      <c r="D191" s="10">
        <v>24</v>
      </c>
      <c r="E191" s="10" t="s">
        <v>57</v>
      </c>
      <c r="F191" s="10" t="s">
        <v>58</v>
      </c>
      <c r="G191" s="10">
        <v>62.92</v>
      </c>
      <c r="H191" s="10" t="s">
        <v>12</v>
      </c>
      <c r="I191" s="11">
        <v>38950</v>
      </c>
      <c r="J191" s="11">
        <v>42562</v>
      </c>
      <c r="K191" s="10" t="s">
        <v>59</v>
      </c>
      <c r="L191" s="10" t="s">
        <v>871</v>
      </c>
      <c r="M191" s="10"/>
      <c r="N191" s="10" t="s">
        <v>60</v>
      </c>
      <c r="O191" s="10"/>
      <c r="P191" s="10" t="s">
        <v>59</v>
      </c>
      <c r="Q191" s="11">
        <v>40569</v>
      </c>
      <c r="R191" s="11">
        <v>39967</v>
      </c>
      <c r="S191" s="10" t="s">
        <v>74</v>
      </c>
      <c r="T191" s="10" t="s">
        <v>74</v>
      </c>
      <c r="U191" s="10" t="s">
        <v>63</v>
      </c>
      <c r="V191" s="10" t="s">
        <v>895</v>
      </c>
      <c r="W191" s="10" t="s">
        <v>896</v>
      </c>
      <c r="X191" s="10" t="s">
        <v>835</v>
      </c>
      <c r="Y191" s="10" t="s">
        <v>954</v>
      </c>
      <c r="Z191" s="10" t="s">
        <v>955</v>
      </c>
      <c r="AA191" s="10"/>
      <c r="AB191" s="11"/>
      <c r="AC191" s="12"/>
      <c r="AD191" s="11">
        <v>44539</v>
      </c>
      <c r="AE191" s="11">
        <v>44994</v>
      </c>
      <c r="AF191" s="10"/>
      <c r="AG191" s="10" t="s">
        <v>868</v>
      </c>
      <c r="AH191" s="10" t="s">
        <v>500</v>
      </c>
    </row>
    <row r="192" spans="1:34" ht="70.150000000000006" customHeight="1" x14ac:dyDescent="0.25">
      <c r="A192" s="9" t="s">
        <v>501</v>
      </c>
      <c r="B192" s="10" t="s">
        <v>502</v>
      </c>
      <c r="C192" s="10">
        <v>33</v>
      </c>
      <c r="D192" s="10">
        <v>33</v>
      </c>
      <c r="E192" s="10" t="s">
        <v>57</v>
      </c>
      <c r="F192" s="10" t="s">
        <v>58</v>
      </c>
      <c r="G192" s="10">
        <v>1401.34</v>
      </c>
      <c r="H192" s="10" t="s">
        <v>12</v>
      </c>
      <c r="I192" s="11">
        <v>42766</v>
      </c>
      <c r="J192" s="11">
        <v>42766</v>
      </c>
      <c r="K192" s="10"/>
      <c r="L192" s="10"/>
      <c r="M192" s="10"/>
      <c r="N192" s="10" t="s">
        <v>327</v>
      </c>
      <c r="O192" s="10"/>
      <c r="P192" s="10"/>
      <c r="Q192" s="11" t="s">
        <v>503</v>
      </c>
      <c r="R192" s="11">
        <v>39249</v>
      </c>
      <c r="S192" s="10" t="s">
        <v>61</v>
      </c>
      <c r="T192" s="10" t="s">
        <v>392</v>
      </c>
      <c r="U192" s="10" t="s">
        <v>63</v>
      </c>
      <c r="V192" s="10" t="s">
        <v>392</v>
      </c>
      <c r="W192" s="10" t="s">
        <v>504</v>
      </c>
      <c r="X192" s="10" t="s">
        <v>443</v>
      </c>
      <c r="Y192" s="10" t="s">
        <v>505</v>
      </c>
      <c r="Z192" s="10" t="s">
        <v>506</v>
      </c>
      <c r="AA192" s="10"/>
      <c r="AB192" s="11">
        <v>44258</v>
      </c>
      <c r="AC192" s="12">
        <v>44874</v>
      </c>
      <c r="AD192" s="11">
        <v>44242</v>
      </c>
      <c r="AE192" s="11">
        <v>45291</v>
      </c>
      <c r="AF192" s="14" t="s">
        <v>397</v>
      </c>
      <c r="AG192" s="10" t="s">
        <v>355</v>
      </c>
      <c r="AH192" s="10" t="s">
        <v>339</v>
      </c>
    </row>
    <row r="193" spans="1:34" ht="70.150000000000006" customHeight="1" x14ac:dyDescent="0.25">
      <c r="A193" s="9" t="s">
        <v>1136</v>
      </c>
      <c r="B193" s="10" t="s">
        <v>1137</v>
      </c>
      <c r="C193" s="10">
        <v>47</v>
      </c>
      <c r="D193" s="10">
        <v>47</v>
      </c>
      <c r="E193" s="10" t="s">
        <v>57</v>
      </c>
      <c r="F193" s="10" t="s">
        <v>58</v>
      </c>
      <c r="G193" s="10">
        <v>10.199999999999999</v>
      </c>
      <c r="H193" s="10" t="s">
        <v>12</v>
      </c>
      <c r="I193" s="59"/>
      <c r="J193" s="59"/>
      <c r="K193" s="10"/>
      <c r="L193" s="10"/>
      <c r="M193" s="53" t="s">
        <v>1138</v>
      </c>
      <c r="N193" s="10" t="s">
        <v>551</v>
      </c>
      <c r="O193" s="10" t="s">
        <v>1138</v>
      </c>
      <c r="P193" s="10" t="s">
        <v>59</v>
      </c>
      <c r="Q193" s="13"/>
      <c r="R193" s="13"/>
      <c r="S193" s="10" t="s">
        <v>614</v>
      </c>
      <c r="T193" s="10" t="s">
        <v>1101</v>
      </c>
      <c r="U193" s="10" t="s">
        <v>12</v>
      </c>
      <c r="V193" s="10"/>
      <c r="W193" s="10"/>
      <c r="X193" s="10"/>
      <c r="Y193" s="10"/>
      <c r="Z193" s="10"/>
      <c r="AA193" s="10"/>
      <c r="AB193" s="13"/>
      <c r="AC193" s="12" t="s">
        <v>1139</v>
      </c>
      <c r="AD193" s="13"/>
      <c r="AE193" s="13"/>
      <c r="AF193" s="53" t="s">
        <v>1140</v>
      </c>
      <c r="AG193" s="10" t="s">
        <v>1097</v>
      </c>
      <c r="AH193" s="10" t="s">
        <v>1098</v>
      </c>
    </row>
    <row r="194" spans="1:34" ht="70.150000000000006" customHeight="1" x14ac:dyDescent="0.25">
      <c r="A194" s="9" t="s">
        <v>1141</v>
      </c>
      <c r="B194" s="10" t="s">
        <v>1142</v>
      </c>
      <c r="C194" s="10">
        <v>47</v>
      </c>
      <c r="D194" s="10">
        <v>47</v>
      </c>
      <c r="E194" s="10" t="s">
        <v>57</v>
      </c>
      <c r="F194" s="10" t="s">
        <v>58</v>
      </c>
      <c r="G194" s="10">
        <v>26.47</v>
      </c>
      <c r="H194" s="10" t="s">
        <v>12</v>
      </c>
      <c r="I194" s="11">
        <v>42654</v>
      </c>
      <c r="J194" s="11">
        <v>44203</v>
      </c>
      <c r="K194" s="10" t="s">
        <v>63</v>
      </c>
      <c r="L194" s="10" t="s">
        <v>115</v>
      </c>
      <c r="M194" s="10" t="s">
        <v>1143</v>
      </c>
      <c r="N194" s="10" t="s">
        <v>60</v>
      </c>
      <c r="O194" s="10" t="s">
        <v>1144</v>
      </c>
      <c r="P194" s="10" t="s">
        <v>59</v>
      </c>
      <c r="Q194" s="11">
        <v>40575</v>
      </c>
      <c r="R194" s="11">
        <v>39772</v>
      </c>
      <c r="S194" s="10" t="s">
        <v>614</v>
      </c>
      <c r="T194" s="10" t="s">
        <v>1101</v>
      </c>
      <c r="U194" s="10" t="s">
        <v>11</v>
      </c>
      <c r="V194" s="10" t="s">
        <v>1102</v>
      </c>
      <c r="W194" s="10" t="s">
        <v>1103</v>
      </c>
      <c r="X194" s="10" t="s">
        <v>318</v>
      </c>
      <c r="Y194" s="10" t="s">
        <v>1104</v>
      </c>
      <c r="Z194" s="10" t="s">
        <v>1105</v>
      </c>
      <c r="AA194" s="10" t="s">
        <v>1145</v>
      </c>
      <c r="AB194" s="13"/>
      <c r="AC194" s="12">
        <v>44867</v>
      </c>
      <c r="AD194" s="11">
        <v>44378</v>
      </c>
      <c r="AE194" s="13">
        <v>45108</v>
      </c>
      <c r="AF194" s="10" t="s">
        <v>1146</v>
      </c>
      <c r="AG194" s="10" t="s">
        <v>1097</v>
      </c>
      <c r="AH194" s="10" t="s">
        <v>1098</v>
      </c>
    </row>
    <row r="195" spans="1:34" ht="70.150000000000006" customHeight="1" x14ac:dyDescent="0.25">
      <c r="A195" s="9" t="s">
        <v>1147</v>
      </c>
      <c r="B195" s="10" t="s">
        <v>1148</v>
      </c>
      <c r="C195" s="10">
        <v>47</v>
      </c>
      <c r="D195" s="10">
        <v>47</v>
      </c>
      <c r="E195" s="10" t="s">
        <v>57</v>
      </c>
      <c r="F195" s="10" t="s">
        <v>58</v>
      </c>
      <c r="G195" s="10">
        <v>1.29</v>
      </c>
      <c r="H195" s="10" t="s">
        <v>12</v>
      </c>
      <c r="I195" s="11">
        <v>41859</v>
      </c>
      <c r="J195" s="11">
        <v>41859</v>
      </c>
      <c r="K195" s="10" t="s">
        <v>63</v>
      </c>
      <c r="L195" s="10" t="s">
        <v>115</v>
      </c>
      <c r="M195" s="10" t="s">
        <v>1111</v>
      </c>
      <c r="N195" s="10" t="s">
        <v>60</v>
      </c>
      <c r="O195" s="10"/>
      <c r="P195" s="10" t="s">
        <v>59</v>
      </c>
      <c r="Q195" s="11">
        <v>40659</v>
      </c>
      <c r="R195" s="11">
        <v>38803</v>
      </c>
      <c r="S195" s="10" t="s">
        <v>614</v>
      </c>
      <c r="T195" s="10" t="s">
        <v>1101</v>
      </c>
      <c r="U195" s="10" t="s">
        <v>11</v>
      </c>
      <c r="V195" s="10" t="s">
        <v>1119</v>
      </c>
      <c r="W195" s="10" t="s">
        <v>1120</v>
      </c>
      <c r="X195" s="10" t="s">
        <v>1121</v>
      </c>
      <c r="Y195" s="10" t="s">
        <v>1122</v>
      </c>
      <c r="Z195" s="10" t="s">
        <v>1123</v>
      </c>
      <c r="AA195" s="10"/>
      <c r="AB195" s="11">
        <v>44322</v>
      </c>
      <c r="AC195" s="12">
        <v>44844</v>
      </c>
      <c r="AD195" s="11">
        <v>44396</v>
      </c>
      <c r="AE195" s="11">
        <v>45491</v>
      </c>
      <c r="AF195" s="10"/>
      <c r="AG195" s="10" t="s">
        <v>1097</v>
      </c>
      <c r="AH195" s="10" t="s">
        <v>1098</v>
      </c>
    </row>
    <row r="196" spans="1:34" ht="70.150000000000006" customHeight="1" x14ac:dyDescent="0.25">
      <c r="A196" s="9" t="s">
        <v>507</v>
      </c>
      <c r="B196" s="10" t="s">
        <v>508</v>
      </c>
      <c r="C196" s="10">
        <v>33</v>
      </c>
      <c r="D196" s="10">
        <v>33</v>
      </c>
      <c r="E196" s="10" t="s">
        <v>57</v>
      </c>
      <c r="F196" s="10" t="s">
        <v>58</v>
      </c>
      <c r="G196" s="10">
        <v>326.17</v>
      </c>
      <c r="H196" s="10" t="s">
        <v>12</v>
      </c>
      <c r="I196" s="11">
        <v>42647</v>
      </c>
      <c r="J196" s="11">
        <v>44203</v>
      </c>
      <c r="K196" s="10"/>
      <c r="L196" s="10"/>
      <c r="M196" s="10"/>
      <c r="N196" s="10" t="s">
        <v>327</v>
      </c>
      <c r="O196" s="10"/>
      <c r="P196" s="10"/>
      <c r="Q196" s="11" t="s">
        <v>509</v>
      </c>
      <c r="R196" s="11">
        <v>41199</v>
      </c>
      <c r="S196" s="10" t="s">
        <v>61</v>
      </c>
      <c r="T196" s="23" t="s">
        <v>442</v>
      </c>
      <c r="U196" s="10" t="s">
        <v>63</v>
      </c>
      <c r="V196" s="10" t="s">
        <v>442</v>
      </c>
      <c r="W196" s="10" t="s">
        <v>443</v>
      </c>
      <c r="X196" s="10" t="s">
        <v>444</v>
      </c>
      <c r="Y196" s="10" t="s">
        <v>445</v>
      </c>
      <c r="Z196" s="10" t="s">
        <v>446</v>
      </c>
      <c r="AA196" s="10"/>
      <c r="AB196" s="11">
        <v>44222</v>
      </c>
      <c r="AC196" s="12" t="s">
        <v>447</v>
      </c>
      <c r="AD196" s="11">
        <v>44197</v>
      </c>
      <c r="AE196" s="11">
        <v>45291</v>
      </c>
      <c r="AF196" s="10"/>
      <c r="AG196" s="10" t="s">
        <v>355</v>
      </c>
      <c r="AH196" s="10" t="s">
        <v>339</v>
      </c>
    </row>
    <row r="197" spans="1:34" ht="70.150000000000006" customHeight="1" x14ac:dyDescent="0.25">
      <c r="A197" s="9" t="s">
        <v>510</v>
      </c>
      <c r="B197" s="10" t="s">
        <v>511</v>
      </c>
      <c r="C197" s="10">
        <v>33</v>
      </c>
      <c r="D197" s="10">
        <v>33</v>
      </c>
      <c r="E197" s="10" t="s">
        <v>57</v>
      </c>
      <c r="F197" s="10" t="s">
        <v>58</v>
      </c>
      <c r="G197" s="10">
        <v>713.94</v>
      </c>
      <c r="H197" s="10" t="s">
        <v>12</v>
      </c>
      <c r="I197" s="11">
        <v>42649</v>
      </c>
      <c r="J197" s="11">
        <v>44203</v>
      </c>
      <c r="K197" s="10"/>
      <c r="L197" s="10"/>
      <c r="M197" s="10"/>
      <c r="N197" s="10" t="s">
        <v>327</v>
      </c>
      <c r="O197" s="10"/>
      <c r="P197" s="10"/>
      <c r="Q197" s="11" t="s">
        <v>512</v>
      </c>
      <c r="R197" s="11">
        <v>42647</v>
      </c>
      <c r="S197" s="10" t="s">
        <v>61</v>
      </c>
      <c r="T197" s="10" t="s">
        <v>442</v>
      </c>
      <c r="U197" s="10" t="s">
        <v>63</v>
      </c>
      <c r="V197" s="10" t="s">
        <v>442</v>
      </c>
      <c r="W197" s="10" t="s">
        <v>443</v>
      </c>
      <c r="X197" s="10" t="s">
        <v>444</v>
      </c>
      <c r="Y197" s="10" t="s">
        <v>445</v>
      </c>
      <c r="Z197" s="10" t="s">
        <v>446</v>
      </c>
      <c r="AA197" s="10"/>
      <c r="AB197" s="11">
        <v>44222</v>
      </c>
      <c r="AC197" s="12" t="s">
        <v>447</v>
      </c>
      <c r="AD197" s="11">
        <v>44197</v>
      </c>
      <c r="AE197" s="11">
        <v>45291</v>
      </c>
      <c r="AF197" s="10"/>
      <c r="AG197" s="10" t="s">
        <v>355</v>
      </c>
      <c r="AH197" s="10" t="s">
        <v>339</v>
      </c>
    </row>
    <row r="198" spans="1:34" ht="70.150000000000006" customHeight="1" x14ac:dyDescent="0.25">
      <c r="A198" s="9" t="s">
        <v>513</v>
      </c>
      <c r="B198" s="10" t="s">
        <v>514</v>
      </c>
      <c r="C198" s="10">
        <v>33</v>
      </c>
      <c r="D198" s="10">
        <v>33</v>
      </c>
      <c r="E198" s="10" t="s">
        <v>57</v>
      </c>
      <c r="F198" s="10" t="s">
        <v>58</v>
      </c>
      <c r="G198" s="10">
        <v>403.96</v>
      </c>
      <c r="H198" s="10" t="s">
        <v>12</v>
      </c>
      <c r="I198" s="11">
        <v>42584</v>
      </c>
      <c r="J198" s="11">
        <v>42584</v>
      </c>
      <c r="K198" s="10"/>
      <c r="L198" s="10"/>
      <c r="M198" s="14" t="s">
        <v>407</v>
      </c>
      <c r="N198" s="10" t="s">
        <v>327</v>
      </c>
      <c r="O198" s="10"/>
      <c r="P198" s="10"/>
      <c r="Q198" s="11" t="s">
        <v>515</v>
      </c>
      <c r="R198" s="11">
        <v>40309</v>
      </c>
      <c r="S198" s="10" t="s">
        <v>61</v>
      </c>
      <c r="T198" s="10" t="s">
        <v>409</v>
      </c>
      <c r="U198" s="10" t="s">
        <v>63</v>
      </c>
      <c r="V198" s="10" t="s">
        <v>409</v>
      </c>
      <c r="W198" s="10" t="s">
        <v>411</v>
      </c>
      <c r="X198" s="10" t="s">
        <v>412</v>
      </c>
      <c r="Y198" s="10" t="s">
        <v>413</v>
      </c>
      <c r="Z198" s="10" t="s">
        <v>414</v>
      </c>
      <c r="AA198" s="10" t="s">
        <v>516</v>
      </c>
      <c r="AB198" s="11">
        <v>43725</v>
      </c>
      <c r="AC198" s="12">
        <v>44908</v>
      </c>
      <c r="AD198" s="11">
        <v>43831</v>
      </c>
      <c r="AE198" s="13">
        <v>44926</v>
      </c>
      <c r="AF198" s="10" t="s">
        <v>517</v>
      </c>
      <c r="AG198" s="10" t="s">
        <v>355</v>
      </c>
      <c r="AH198" s="10" t="s">
        <v>339</v>
      </c>
    </row>
    <row r="199" spans="1:34" ht="70.150000000000006" customHeight="1" x14ac:dyDescent="0.25">
      <c r="A199" s="9" t="s">
        <v>518</v>
      </c>
      <c r="B199" s="10" t="s">
        <v>519</v>
      </c>
      <c r="C199" s="10">
        <v>33</v>
      </c>
      <c r="D199" s="10">
        <v>33</v>
      </c>
      <c r="E199" s="10" t="s">
        <v>57</v>
      </c>
      <c r="F199" s="10" t="s">
        <v>58</v>
      </c>
      <c r="G199" s="10">
        <v>103.73</v>
      </c>
      <c r="H199" s="10" t="s">
        <v>12</v>
      </c>
      <c r="I199" s="11">
        <v>42369</v>
      </c>
      <c r="J199" s="11">
        <v>42369</v>
      </c>
      <c r="K199" s="10" t="s">
        <v>11</v>
      </c>
      <c r="L199" s="14" t="s">
        <v>520</v>
      </c>
      <c r="M199" s="10"/>
      <c r="N199" s="10" t="s">
        <v>327</v>
      </c>
      <c r="O199" s="10"/>
      <c r="P199" s="10" t="s">
        <v>12</v>
      </c>
      <c r="Q199" s="11" t="s">
        <v>521</v>
      </c>
      <c r="R199" s="11">
        <v>42482</v>
      </c>
      <c r="S199" s="10" t="s">
        <v>74</v>
      </c>
      <c r="T199" s="10" t="s">
        <v>352</v>
      </c>
      <c r="U199" s="10" t="s">
        <v>63</v>
      </c>
      <c r="V199" s="10" t="s">
        <v>76</v>
      </c>
      <c r="W199" s="10" t="s">
        <v>400</v>
      </c>
      <c r="X199" s="10" t="s">
        <v>401</v>
      </c>
      <c r="Y199" s="10" t="s">
        <v>402</v>
      </c>
      <c r="Z199" s="10" t="s">
        <v>403</v>
      </c>
      <c r="AA199" s="10"/>
      <c r="AB199" s="11">
        <v>43482</v>
      </c>
      <c r="AC199" s="12">
        <v>44903</v>
      </c>
      <c r="AD199" s="11">
        <v>43809</v>
      </c>
      <c r="AE199" s="13">
        <v>44904</v>
      </c>
      <c r="AF199" s="10" t="s">
        <v>415</v>
      </c>
      <c r="AG199" s="10" t="s">
        <v>355</v>
      </c>
      <c r="AH199" s="10" t="s">
        <v>339</v>
      </c>
    </row>
    <row r="200" spans="1:34" ht="70.150000000000006" customHeight="1" thickBot="1" x14ac:dyDescent="0.3">
      <c r="A200" s="18" t="s">
        <v>522</v>
      </c>
      <c r="B200" s="19" t="s">
        <v>523</v>
      </c>
      <c r="C200" s="19">
        <v>33</v>
      </c>
      <c r="D200" s="19">
        <v>33</v>
      </c>
      <c r="E200" s="19" t="s">
        <v>57</v>
      </c>
      <c r="F200" s="19" t="s">
        <v>58</v>
      </c>
      <c r="G200" s="19">
        <v>965.13</v>
      </c>
      <c r="H200" s="19" t="s">
        <v>12</v>
      </c>
      <c r="I200" s="20">
        <v>42766</v>
      </c>
      <c r="J200" s="20">
        <v>42766</v>
      </c>
      <c r="K200" s="19"/>
      <c r="L200" s="19"/>
      <c r="M200" s="19"/>
      <c r="N200" s="19" t="s">
        <v>327</v>
      </c>
      <c r="O200" s="19"/>
      <c r="P200" s="19"/>
      <c r="Q200" s="20" t="s">
        <v>524</v>
      </c>
      <c r="R200" s="20">
        <v>41036</v>
      </c>
      <c r="S200" s="19" t="s">
        <v>61</v>
      </c>
      <c r="T200" s="19" t="s">
        <v>382</v>
      </c>
      <c r="U200" s="19" t="s">
        <v>63</v>
      </c>
      <c r="V200" s="19" t="s">
        <v>382</v>
      </c>
      <c r="W200" s="19" t="s">
        <v>525</v>
      </c>
      <c r="X200" s="19" t="s">
        <v>526</v>
      </c>
      <c r="Y200" s="19" t="s">
        <v>527</v>
      </c>
      <c r="Z200" s="19"/>
      <c r="AA200" s="19"/>
      <c r="AB200" s="20">
        <v>44592</v>
      </c>
      <c r="AC200" s="21"/>
      <c r="AD200" s="20">
        <v>44562</v>
      </c>
      <c r="AE200" s="20">
        <v>45657</v>
      </c>
      <c r="AF200" s="19"/>
      <c r="AG200" s="19" t="s">
        <v>338</v>
      </c>
      <c r="AH200" s="19" t="s">
        <v>339</v>
      </c>
    </row>
    <row r="201" spans="1:34" ht="70.150000000000006" customHeight="1" x14ac:dyDescent="0.25">
      <c r="A201" s="22" t="s">
        <v>1072</v>
      </c>
      <c r="B201" s="23" t="s">
        <v>1073</v>
      </c>
      <c r="C201" s="23">
        <v>40</v>
      </c>
      <c r="D201" s="23">
        <v>40</v>
      </c>
      <c r="E201" s="23" t="s">
        <v>57</v>
      </c>
      <c r="F201" s="23" t="s">
        <v>58</v>
      </c>
      <c r="G201" s="23">
        <v>6540.8</v>
      </c>
      <c r="H201" s="23" t="s">
        <v>12</v>
      </c>
      <c r="I201" s="24">
        <v>42410</v>
      </c>
      <c r="J201" s="24">
        <v>42410</v>
      </c>
      <c r="K201" s="23" t="s">
        <v>11</v>
      </c>
      <c r="L201" s="23" t="s">
        <v>1074</v>
      </c>
      <c r="M201" s="23"/>
      <c r="N201" s="23" t="s">
        <v>327</v>
      </c>
      <c r="O201" s="23"/>
      <c r="P201" s="23"/>
      <c r="Q201" s="24"/>
      <c r="R201" s="24">
        <v>40703</v>
      </c>
      <c r="S201" s="23" t="s">
        <v>61</v>
      </c>
      <c r="T201" s="23" t="s">
        <v>1075</v>
      </c>
      <c r="U201" s="23" t="s">
        <v>63</v>
      </c>
      <c r="V201" s="23" t="s">
        <v>1009</v>
      </c>
      <c r="W201" s="23" t="s">
        <v>1010</v>
      </c>
      <c r="X201" s="23" t="s">
        <v>1011</v>
      </c>
      <c r="Y201" s="23" t="s">
        <v>1012</v>
      </c>
      <c r="Z201" s="23" t="s">
        <v>1013</v>
      </c>
      <c r="AA201" s="23"/>
      <c r="AB201" s="24">
        <v>43846</v>
      </c>
      <c r="AC201" s="25"/>
      <c r="AD201" s="24">
        <v>43922</v>
      </c>
      <c r="AE201" s="83" t="s">
        <v>1076</v>
      </c>
      <c r="AF201" s="23"/>
      <c r="AG201" s="23" t="s">
        <v>1014</v>
      </c>
      <c r="AH201" s="23" t="s">
        <v>500</v>
      </c>
    </row>
    <row r="202" spans="1:34" ht="70.150000000000006" customHeight="1" x14ac:dyDescent="0.25">
      <c r="A202" s="9" t="s">
        <v>964</v>
      </c>
      <c r="B202" s="10" t="s">
        <v>965</v>
      </c>
      <c r="C202" s="10">
        <v>24</v>
      </c>
      <c r="D202" s="10">
        <v>24</v>
      </c>
      <c r="E202" s="10" t="s">
        <v>57</v>
      </c>
      <c r="F202" s="10" t="s">
        <v>58</v>
      </c>
      <c r="G202" s="10">
        <v>3.94</v>
      </c>
      <c r="H202" s="10" t="s">
        <v>12</v>
      </c>
      <c r="I202" s="11">
        <v>38950</v>
      </c>
      <c r="J202" s="11">
        <v>38950</v>
      </c>
      <c r="K202" s="10" t="s">
        <v>59</v>
      </c>
      <c r="L202" s="10" t="s">
        <v>871</v>
      </c>
      <c r="M202" s="10"/>
      <c r="N202" s="10" t="s">
        <v>966</v>
      </c>
      <c r="O202" s="10"/>
      <c r="P202" s="10" t="s">
        <v>59</v>
      </c>
      <c r="Q202" s="11"/>
      <c r="R202" s="11">
        <v>40003</v>
      </c>
      <c r="S202" s="10"/>
      <c r="T202" s="10" t="s">
        <v>74</v>
      </c>
      <c r="U202" s="10" t="s">
        <v>12</v>
      </c>
      <c r="V202" s="10"/>
      <c r="W202" s="10"/>
      <c r="X202" s="10"/>
      <c r="Y202" s="10"/>
      <c r="Z202" s="10"/>
      <c r="AA202" s="10"/>
      <c r="AB202" s="11"/>
      <c r="AC202" s="12"/>
      <c r="AD202" s="11"/>
      <c r="AE202" s="11"/>
      <c r="AF202" s="53" t="s">
        <v>967</v>
      </c>
      <c r="AG202" s="10" t="s">
        <v>868</v>
      </c>
      <c r="AH202" s="10" t="s">
        <v>500</v>
      </c>
    </row>
    <row r="203" spans="1:34" ht="70.150000000000006" customHeight="1" x14ac:dyDescent="0.25">
      <c r="A203" s="9" t="s">
        <v>968</v>
      </c>
      <c r="B203" s="10" t="s">
        <v>969</v>
      </c>
      <c r="C203" s="10">
        <v>24</v>
      </c>
      <c r="D203" s="10">
        <v>24</v>
      </c>
      <c r="E203" s="10" t="s">
        <v>57</v>
      </c>
      <c r="F203" s="10" t="s">
        <v>58</v>
      </c>
      <c r="G203" s="10">
        <v>269.10000000000002</v>
      </c>
      <c r="H203" s="10" t="s">
        <v>12</v>
      </c>
      <c r="I203" s="11">
        <v>42739</v>
      </c>
      <c r="J203" s="11">
        <v>42739</v>
      </c>
      <c r="K203" s="10" t="s">
        <v>59</v>
      </c>
      <c r="L203" s="10" t="s">
        <v>871</v>
      </c>
      <c r="M203" s="10"/>
      <c r="N203" s="10" t="s">
        <v>60</v>
      </c>
      <c r="O203" s="10"/>
      <c r="P203" s="10" t="s">
        <v>59</v>
      </c>
      <c r="Q203" s="11">
        <v>41009</v>
      </c>
      <c r="R203" s="11">
        <v>43609</v>
      </c>
      <c r="S203" s="10" t="s">
        <v>74</v>
      </c>
      <c r="T203" s="10" t="s">
        <v>74</v>
      </c>
      <c r="U203" s="10" t="s">
        <v>63</v>
      </c>
      <c r="V203" s="10" t="s">
        <v>895</v>
      </c>
      <c r="W203" s="10" t="s">
        <v>936</v>
      </c>
      <c r="X203" s="10" t="s">
        <v>937</v>
      </c>
      <c r="Y203" s="10" t="s">
        <v>958</v>
      </c>
      <c r="Z203" s="10" t="s">
        <v>939</v>
      </c>
      <c r="AA203" s="10"/>
      <c r="AB203" s="11">
        <v>44509</v>
      </c>
      <c r="AC203" s="12"/>
      <c r="AD203" s="11">
        <v>44539</v>
      </c>
      <c r="AE203" s="11">
        <v>44994</v>
      </c>
      <c r="AF203" s="10"/>
      <c r="AG203" s="10" t="s">
        <v>868</v>
      </c>
      <c r="AH203" s="10" t="s">
        <v>500</v>
      </c>
    </row>
    <row r="204" spans="1:34" ht="70.150000000000006" customHeight="1" x14ac:dyDescent="0.25">
      <c r="A204" s="9" t="s">
        <v>970</v>
      </c>
      <c r="B204" s="10" t="s">
        <v>971</v>
      </c>
      <c r="C204" s="10" t="s">
        <v>972</v>
      </c>
      <c r="D204" s="10">
        <v>24</v>
      </c>
      <c r="E204" s="10" t="s">
        <v>57</v>
      </c>
      <c r="F204" s="10" t="s">
        <v>58</v>
      </c>
      <c r="G204" s="10">
        <v>2117.63</v>
      </c>
      <c r="H204" s="10" t="s">
        <v>12</v>
      </c>
      <c r="I204" s="11">
        <v>42304</v>
      </c>
      <c r="J204" s="11">
        <v>42304</v>
      </c>
      <c r="K204" s="10" t="s">
        <v>63</v>
      </c>
      <c r="L204" s="10" t="s">
        <v>612</v>
      </c>
      <c r="M204" s="10" t="s">
        <v>925</v>
      </c>
      <c r="N204" s="10" t="s">
        <v>60</v>
      </c>
      <c r="O204" s="10"/>
      <c r="P204" s="10" t="s">
        <v>59</v>
      </c>
      <c r="Q204" s="11">
        <v>41026</v>
      </c>
      <c r="R204" s="11">
        <v>40408</v>
      </c>
      <c r="S204" s="10" t="s">
        <v>61</v>
      </c>
      <c r="T204" s="10" t="s">
        <v>887</v>
      </c>
      <c r="U204" s="10" t="s">
        <v>63</v>
      </c>
      <c r="V204" s="10" t="s">
        <v>887</v>
      </c>
      <c r="W204" s="10" t="s">
        <v>973</v>
      </c>
      <c r="X204" s="10" t="s">
        <v>974</v>
      </c>
      <c r="Y204" s="10" t="s">
        <v>975</v>
      </c>
      <c r="Z204" s="10" t="s">
        <v>890</v>
      </c>
      <c r="AA204" s="10" t="s">
        <v>891</v>
      </c>
      <c r="AB204" s="11" t="s">
        <v>976</v>
      </c>
      <c r="AC204" s="12"/>
      <c r="AD204" s="11">
        <v>44197</v>
      </c>
      <c r="AE204" s="13">
        <v>45291</v>
      </c>
      <c r="AF204" s="10"/>
      <c r="AG204" s="10" t="s">
        <v>868</v>
      </c>
      <c r="AH204" s="10" t="s">
        <v>500</v>
      </c>
    </row>
    <row r="205" spans="1:34" ht="70.150000000000006" customHeight="1" x14ac:dyDescent="0.25">
      <c r="A205" s="9" t="s">
        <v>977</v>
      </c>
      <c r="B205" s="10" t="s">
        <v>978</v>
      </c>
      <c r="C205" s="10">
        <v>24</v>
      </c>
      <c r="D205" s="10">
        <v>24</v>
      </c>
      <c r="E205" s="10" t="s">
        <v>57</v>
      </c>
      <c r="F205" s="10" t="s">
        <v>58</v>
      </c>
      <c r="G205" s="10">
        <v>197.11</v>
      </c>
      <c r="H205" s="10" t="s">
        <v>12</v>
      </c>
      <c r="I205" s="11">
        <v>42639</v>
      </c>
      <c r="J205" s="11">
        <v>44203</v>
      </c>
      <c r="K205" s="10" t="s">
        <v>59</v>
      </c>
      <c r="L205" s="10" t="s">
        <v>871</v>
      </c>
      <c r="M205" s="10"/>
      <c r="N205" s="10" t="s">
        <v>60</v>
      </c>
      <c r="O205" s="10"/>
      <c r="P205" s="10" t="s">
        <v>59</v>
      </c>
      <c r="Q205" s="11">
        <v>40941</v>
      </c>
      <c r="R205" s="11">
        <v>40941</v>
      </c>
      <c r="S205" s="10" t="s">
        <v>61</v>
      </c>
      <c r="T205" s="10" t="s">
        <v>887</v>
      </c>
      <c r="U205" s="10" t="s">
        <v>63</v>
      </c>
      <c r="V205" s="10" t="s">
        <v>887</v>
      </c>
      <c r="W205" s="10" t="s">
        <v>973</v>
      </c>
      <c r="X205" s="10" t="s">
        <v>974</v>
      </c>
      <c r="Y205" s="10" t="s">
        <v>975</v>
      </c>
      <c r="Z205" s="10" t="s">
        <v>890</v>
      </c>
      <c r="AA205" s="10" t="s">
        <v>891</v>
      </c>
      <c r="AB205" s="11" t="s">
        <v>976</v>
      </c>
      <c r="AC205" s="12"/>
      <c r="AD205" s="11">
        <v>44197</v>
      </c>
      <c r="AE205" s="13">
        <v>45291</v>
      </c>
      <c r="AF205" s="10"/>
      <c r="AG205" s="10" t="s">
        <v>868</v>
      </c>
      <c r="AH205" s="10" t="s">
        <v>500</v>
      </c>
    </row>
    <row r="206" spans="1:34" ht="70.150000000000006" customHeight="1" x14ac:dyDescent="0.25">
      <c r="A206" s="9" t="s">
        <v>528</v>
      </c>
      <c r="B206" s="36" t="s">
        <v>529</v>
      </c>
      <c r="C206" s="10">
        <v>33</v>
      </c>
      <c r="D206" s="10">
        <v>33</v>
      </c>
      <c r="E206" s="10" t="s">
        <v>151</v>
      </c>
      <c r="F206" s="10" t="s">
        <v>58</v>
      </c>
      <c r="G206" s="10">
        <v>262.18</v>
      </c>
      <c r="H206" s="28" t="s">
        <v>11</v>
      </c>
      <c r="I206" s="11">
        <v>32202</v>
      </c>
      <c r="J206" s="11">
        <v>43473</v>
      </c>
      <c r="K206" s="33" t="s">
        <v>11</v>
      </c>
      <c r="L206" s="10" t="s">
        <v>530</v>
      </c>
      <c r="M206" s="10"/>
      <c r="N206" s="36" t="s">
        <v>327</v>
      </c>
      <c r="O206" s="10" t="s">
        <v>531</v>
      </c>
      <c r="P206" s="36" t="s">
        <v>11</v>
      </c>
      <c r="Q206" s="37" t="s">
        <v>389</v>
      </c>
      <c r="R206" s="11">
        <v>44022</v>
      </c>
      <c r="S206" s="10" t="s">
        <v>61</v>
      </c>
      <c r="T206" s="10" t="s">
        <v>532</v>
      </c>
      <c r="U206" s="10" t="s">
        <v>63</v>
      </c>
      <c r="V206" s="10" t="s">
        <v>382</v>
      </c>
      <c r="W206" s="10" t="s">
        <v>383</v>
      </c>
      <c r="X206" s="10" t="s">
        <v>384</v>
      </c>
      <c r="Y206" s="10" t="s">
        <v>385</v>
      </c>
      <c r="Z206" s="10" t="s">
        <v>533</v>
      </c>
      <c r="AA206" s="10"/>
      <c r="AB206" s="11">
        <v>44592</v>
      </c>
      <c r="AC206" s="12"/>
      <c r="AD206" s="11">
        <v>44562</v>
      </c>
      <c r="AE206" s="11">
        <v>45657</v>
      </c>
      <c r="AF206" s="10"/>
      <c r="AG206" s="10" t="s">
        <v>534</v>
      </c>
      <c r="AH206" s="10" t="s">
        <v>339</v>
      </c>
    </row>
    <row r="207" spans="1:34" ht="70.150000000000006" customHeight="1" x14ac:dyDescent="0.25">
      <c r="A207" s="9" t="s">
        <v>535</v>
      </c>
      <c r="B207" s="33" t="s">
        <v>536</v>
      </c>
      <c r="C207" s="10">
        <v>33</v>
      </c>
      <c r="D207" s="10">
        <v>33</v>
      </c>
      <c r="E207" s="10" t="s">
        <v>151</v>
      </c>
      <c r="F207" s="10" t="s">
        <v>58</v>
      </c>
      <c r="G207" s="10">
        <v>3954.14</v>
      </c>
      <c r="H207" s="28" t="s">
        <v>11</v>
      </c>
      <c r="I207" s="11">
        <v>32202</v>
      </c>
      <c r="J207" s="11">
        <v>43473</v>
      </c>
      <c r="K207" s="33" t="s">
        <v>11</v>
      </c>
      <c r="L207" s="10"/>
      <c r="M207" s="10"/>
      <c r="N207" s="10" t="s">
        <v>327</v>
      </c>
      <c r="O207" s="10"/>
      <c r="P207" s="14" t="s">
        <v>63</v>
      </c>
      <c r="Q207" s="13"/>
      <c r="R207" s="13"/>
      <c r="S207" s="10" t="s">
        <v>61</v>
      </c>
      <c r="T207" s="10" t="s">
        <v>343</v>
      </c>
      <c r="U207" s="10" t="s">
        <v>63</v>
      </c>
      <c r="V207" s="10" t="s">
        <v>343</v>
      </c>
      <c r="W207" s="10" t="s">
        <v>344</v>
      </c>
      <c r="X207" s="10" t="s">
        <v>345</v>
      </c>
      <c r="Y207" s="10" t="s">
        <v>346</v>
      </c>
      <c r="Z207" s="10" t="s">
        <v>537</v>
      </c>
      <c r="AA207" s="10" t="s">
        <v>538</v>
      </c>
      <c r="AB207" s="11"/>
      <c r="AC207" s="12" t="s">
        <v>348</v>
      </c>
      <c r="AD207" s="11"/>
      <c r="AE207" s="11"/>
      <c r="AF207" s="10"/>
      <c r="AG207" s="10" t="s">
        <v>534</v>
      </c>
      <c r="AH207" s="10" t="s">
        <v>339</v>
      </c>
    </row>
    <row r="208" spans="1:34" ht="70.150000000000006" customHeight="1" x14ac:dyDescent="0.25">
      <c r="A208" s="9" t="s">
        <v>1077</v>
      </c>
      <c r="B208" s="10" t="s">
        <v>1078</v>
      </c>
      <c r="C208" s="10">
        <v>40</v>
      </c>
      <c r="D208" s="10">
        <v>40</v>
      </c>
      <c r="E208" s="10" t="s">
        <v>151</v>
      </c>
      <c r="F208" s="10" t="s">
        <v>58</v>
      </c>
      <c r="G208" s="10">
        <v>681.16</v>
      </c>
      <c r="H208" s="10" t="s">
        <v>11</v>
      </c>
      <c r="I208" s="11">
        <v>32202</v>
      </c>
      <c r="J208" s="11">
        <v>43473</v>
      </c>
      <c r="K208" s="10" t="s">
        <v>11</v>
      </c>
      <c r="L208" s="10" t="s">
        <v>998</v>
      </c>
      <c r="M208" s="10"/>
      <c r="N208" s="10" t="s">
        <v>327</v>
      </c>
      <c r="O208" s="10"/>
      <c r="P208" s="10"/>
      <c r="Q208" s="11"/>
      <c r="R208" s="11">
        <v>39930</v>
      </c>
      <c r="S208" s="14" t="s">
        <v>74</v>
      </c>
      <c r="T208" s="10" t="s">
        <v>74</v>
      </c>
      <c r="U208" s="14" t="s">
        <v>12</v>
      </c>
      <c r="V208" s="10"/>
      <c r="W208" s="10"/>
      <c r="X208" s="10"/>
      <c r="Y208" s="10"/>
      <c r="Z208" s="10"/>
      <c r="AA208" s="10"/>
      <c r="AB208" s="11"/>
      <c r="AC208" s="12"/>
      <c r="AD208" s="11"/>
      <c r="AE208" s="11"/>
      <c r="AF208" s="10"/>
      <c r="AG208" s="10" t="s">
        <v>499</v>
      </c>
      <c r="AH208" s="10" t="s">
        <v>987</v>
      </c>
    </row>
    <row r="209" spans="1:34" ht="70.150000000000006" customHeight="1" x14ac:dyDescent="0.25">
      <c r="A209" s="9" t="s">
        <v>1079</v>
      </c>
      <c r="B209" s="10" t="s">
        <v>1080</v>
      </c>
      <c r="C209" s="10">
        <v>40</v>
      </c>
      <c r="D209" s="10">
        <v>40</v>
      </c>
      <c r="E209" s="10" t="s">
        <v>151</v>
      </c>
      <c r="F209" s="10" t="s">
        <v>58</v>
      </c>
      <c r="G209" s="10">
        <v>750.36</v>
      </c>
      <c r="H209" s="10" t="s">
        <v>11</v>
      </c>
      <c r="I209" s="11">
        <v>32932</v>
      </c>
      <c r="J209" s="11">
        <v>43473</v>
      </c>
      <c r="K209" s="10" t="s">
        <v>11</v>
      </c>
      <c r="L209" s="10" t="s">
        <v>1024</v>
      </c>
      <c r="M209" s="10"/>
      <c r="N209" s="10" t="s">
        <v>327</v>
      </c>
      <c r="O209" s="10"/>
      <c r="P209" s="10" t="s">
        <v>63</v>
      </c>
      <c r="Q209" s="11"/>
      <c r="R209" s="13">
        <v>39622</v>
      </c>
      <c r="S209" s="10" t="s">
        <v>61</v>
      </c>
      <c r="T209" s="10" t="s">
        <v>1026</v>
      </c>
      <c r="U209" s="10" t="s">
        <v>63</v>
      </c>
      <c r="V209" s="10" t="s">
        <v>1026</v>
      </c>
      <c r="W209" s="10" t="s">
        <v>1027</v>
      </c>
      <c r="X209" s="10" t="s">
        <v>1028</v>
      </c>
      <c r="Y209" s="10" t="s">
        <v>1029</v>
      </c>
      <c r="Z209" s="10" t="s">
        <v>1030</v>
      </c>
      <c r="AA209" s="10"/>
      <c r="AB209" s="11">
        <v>44174</v>
      </c>
      <c r="AC209" s="12"/>
      <c r="AD209" s="11">
        <v>44013</v>
      </c>
      <c r="AE209" s="54" t="s">
        <v>1031</v>
      </c>
      <c r="AF209" s="10"/>
      <c r="AG209" s="10" t="s">
        <v>499</v>
      </c>
      <c r="AH209" s="10" t="s">
        <v>500</v>
      </c>
    </row>
    <row r="210" spans="1:34" ht="70.150000000000006" customHeight="1" x14ac:dyDescent="0.25">
      <c r="A210" s="9" t="s">
        <v>539</v>
      </c>
      <c r="B210" s="31" t="s">
        <v>540</v>
      </c>
      <c r="C210" s="10">
        <v>33</v>
      </c>
      <c r="D210" s="10">
        <v>33</v>
      </c>
      <c r="E210" s="10" t="s">
        <v>151</v>
      </c>
      <c r="F210" s="10" t="s">
        <v>58</v>
      </c>
      <c r="G210" s="10">
        <v>23979.22</v>
      </c>
      <c r="H210" s="28" t="s">
        <v>11</v>
      </c>
      <c r="I210" s="11">
        <v>38286</v>
      </c>
      <c r="J210" s="11">
        <v>43473</v>
      </c>
      <c r="K210" s="33" t="s">
        <v>11</v>
      </c>
      <c r="L210" s="10" t="s">
        <v>541</v>
      </c>
      <c r="M210" s="14" t="s">
        <v>542</v>
      </c>
      <c r="N210" s="31" t="s">
        <v>327</v>
      </c>
      <c r="O210" s="10"/>
      <c r="P210" s="31" t="s">
        <v>63</v>
      </c>
      <c r="Q210" s="32">
        <v>41089</v>
      </c>
      <c r="R210" s="11">
        <v>39770</v>
      </c>
      <c r="S210" s="10" t="s">
        <v>61</v>
      </c>
      <c r="T210" s="10" t="s">
        <v>543</v>
      </c>
      <c r="U210" s="10" t="s">
        <v>63</v>
      </c>
      <c r="V210" s="10" t="s">
        <v>331</v>
      </c>
      <c r="W210" s="10" t="s">
        <v>332</v>
      </c>
      <c r="X210" s="10" t="s">
        <v>333</v>
      </c>
      <c r="Y210" s="10" t="s">
        <v>334</v>
      </c>
      <c r="Z210" s="10" t="s">
        <v>335</v>
      </c>
      <c r="AA210" s="10" t="s">
        <v>544</v>
      </c>
      <c r="AB210" s="11">
        <v>2012</v>
      </c>
      <c r="AC210" s="12" t="s">
        <v>336</v>
      </c>
      <c r="AD210" s="11"/>
      <c r="AE210" s="11"/>
      <c r="AF210" s="10" t="s">
        <v>517</v>
      </c>
      <c r="AG210" s="10" t="s">
        <v>534</v>
      </c>
      <c r="AH210" s="10" t="s">
        <v>339</v>
      </c>
    </row>
    <row r="211" spans="1:34" ht="70.150000000000006" customHeight="1" x14ac:dyDescent="0.25">
      <c r="A211" s="9" t="s">
        <v>1081</v>
      </c>
      <c r="B211" s="10" t="s">
        <v>1033</v>
      </c>
      <c r="C211" s="10" t="s">
        <v>1051</v>
      </c>
      <c r="D211" s="10">
        <v>40</v>
      </c>
      <c r="E211" s="10" t="s">
        <v>151</v>
      </c>
      <c r="F211" s="10" t="s">
        <v>58</v>
      </c>
      <c r="G211" s="10">
        <v>15606.51</v>
      </c>
      <c r="H211" s="10" t="s">
        <v>11</v>
      </c>
      <c r="I211" s="11">
        <v>38819</v>
      </c>
      <c r="J211" s="11">
        <v>43473</v>
      </c>
      <c r="K211" s="10" t="s">
        <v>11</v>
      </c>
      <c r="L211" s="10" t="s">
        <v>1082</v>
      </c>
      <c r="M211" s="10"/>
      <c r="N211" s="10" t="s">
        <v>327</v>
      </c>
      <c r="O211" s="10"/>
      <c r="P211" s="10"/>
      <c r="Q211" s="11"/>
      <c r="R211" s="11">
        <v>40497</v>
      </c>
      <c r="S211" s="10" t="s">
        <v>74</v>
      </c>
      <c r="T211" s="10" t="s">
        <v>74</v>
      </c>
      <c r="U211" s="10" t="s">
        <v>63</v>
      </c>
      <c r="V211" s="10" t="s">
        <v>1034</v>
      </c>
      <c r="W211" s="10" t="s">
        <v>1010</v>
      </c>
      <c r="X211" s="10" t="s">
        <v>1011</v>
      </c>
      <c r="Y211" s="10" t="s">
        <v>1012</v>
      </c>
      <c r="Z211" s="10" t="s">
        <v>1013</v>
      </c>
      <c r="AA211" s="10"/>
      <c r="AB211" s="11">
        <v>44519</v>
      </c>
      <c r="AC211" s="12">
        <v>44889</v>
      </c>
      <c r="AD211" s="11">
        <v>44564</v>
      </c>
      <c r="AE211" s="11">
        <v>45657</v>
      </c>
      <c r="AF211" s="10"/>
      <c r="AG211" s="10" t="s">
        <v>1014</v>
      </c>
      <c r="AH211" s="10" t="s">
        <v>500</v>
      </c>
    </row>
    <row r="212" spans="1:34" ht="70.150000000000006" customHeight="1" thickBot="1" x14ac:dyDescent="0.3">
      <c r="A212" s="18" t="s">
        <v>1083</v>
      </c>
      <c r="B212" s="19" t="s">
        <v>1084</v>
      </c>
      <c r="C212" s="19" t="s">
        <v>495</v>
      </c>
      <c r="D212" s="19">
        <v>40</v>
      </c>
      <c r="E212" s="19" t="s">
        <v>151</v>
      </c>
      <c r="F212" s="19" t="s">
        <v>58</v>
      </c>
      <c r="G212" s="19">
        <v>12827.16</v>
      </c>
      <c r="H212" s="19" t="s">
        <v>11</v>
      </c>
      <c r="I212" s="20">
        <v>33419</v>
      </c>
      <c r="J212" s="20">
        <v>43553</v>
      </c>
      <c r="K212" s="19" t="s">
        <v>12</v>
      </c>
      <c r="L212" s="19"/>
      <c r="M212" s="19"/>
      <c r="N212" s="19" t="s">
        <v>999</v>
      </c>
      <c r="O212" s="19"/>
      <c r="P212" s="19"/>
      <c r="Q212" s="20">
        <v>39993</v>
      </c>
      <c r="R212" s="26">
        <v>38839</v>
      </c>
      <c r="S212" s="19" t="s">
        <v>61</v>
      </c>
      <c r="T212" s="19" t="s">
        <v>496</v>
      </c>
      <c r="U212" s="19" t="s">
        <v>63</v>
      </c>
      <c r="V212" s="19" t="s">
        <v>982</v>
      </c>
      <c r="W212" s="19" t="s">
        <v>1044</v>
      </c>
      <c r="X212" s="19" t="s">
        <v>1045</v>
      </c>
      <c r="Y212" s="19" t="s">
        <v>1046</v>
      </c>
      <c r="Z212" s="19" t="s">
        <v>1047</v>
      </c>
      <c r="AA212" s="19"/>
      <c r="AB212" s="20">
        <v>44662</v>
      </c>
      <c r="AC212" s="21"/>
      <c r="AD212" s="20">
        <v>44662</v>
      </c>
      <c r="AE212" s="56" t="s">
        <v>1038</v>
      </c>
      <c r="AF212" s="19"/>
      <c r="AG212" s="19" t="s">
        <v>1014</v>
      </c>
      <c r="AH212" s="19" t="s">
        <v>500</v>
      </c>
    </row>
    <row r="213" spans="1:34" ht="70.150000000000006" customHeight="1" x14ac:dyDescent="0.25">
      <c r="A213" s="22" t="s">
        <v>669</v>
      </c>
      <c r="B213" s="23" t="s">
        <v>670</v>
      </c>
      <c r="C213" s="23">
        <v>64</v>
      </c>
      <c r="D213" s="23">
        <v>64</v>
      </c>
      <c r="E213" s="23" t="s">
        <v>151</v>
      </c>
      <c r="F213" s="23" t="s">
        <v>58</v>
      </c>
      <c r="G213" s="23">
        <v>49007.65</v>
      </c>
      <c r="H213" s="23" t="s">
        <v>11</v>
      </c>
      <c r="I213" s="24">
        <v>33634</v>
      </c>
      <c r="J213" s="24">
        <v>43473</v>
      </c>
      <c r="K213" s="23" t="s">
        <v>12</v>
      </c>
      <c r="L213" s="23"/>
      <c r="M213" s="23"/>
      <c r="N213" s="23" t="s">
        <v>551</v>
      </c>
      <c r="O213" s="23" t="s">
        <v>552</v>
      </c>
      <c r="P213" s="23"/>
      <c r="Q213" s="24"/>
      <c r="R213" s="24"/>
      <c r="S213" s="23"/>
      <c r="T213" s="23" t="s">
        <v>74</v>
      </c>
      <c r="U213" s="23" t="s">
        <v>12</v>
      </c>
      <c r="V213" s="23"/>
      <c r="W213" s="23"/>
      <c r="X213" s="23"/>
      <c r="Y213" s="23"/>
      <c r="Z213" s="23"/>
      <c r="AA213" s="23"/>
      <c r="AB213" s="24"/>
      <c r="AC213" s="25"/>
      <c r="AD213" s="24"/>
      <c r="AE213" s="24"/>
      <c r="AF213" s="23"/>
      <c r="AG213" s="23"/>
      <c r="AH213" s="23" t="s">
        <v>553</v>
      </c>
    </row>
    <row r="214" spans="1:34" ht="70.150000000000006" customHeight="1" x14ac:dyDescent="0.25">
      <c r="A214" s="9" t="s">
        <v>671</v>
      </c>
      <c r="B214" s="10" t="s">
        <v>672</v>
      </c>
      <c r="C214" s="10">
        <v>64</v>
      </c>
      <c r="D214" s="10">
        <v>64</v>
      </c>
      <c r="E214" s="10" t="s">
        <v>151</v>
      </c>
      <c r="F214" s="10" t="s">
        <v>58</v>
      </c>
      <c r="G214" s="10">
        <v>4391.7</v>
      </c>
      <c r="H214" s="10" t="s">
        <v>11</v>
      </c>
      <c r="I214" s="11">
        <v>33634</v>
      </c>
      <c r="J214" s="11">
        <v>43473</v>
      </c>
      <c r="K214" s="10" t="s">
        <v>12</v>
      </c>
      <c r="L214" s="10"/>
      <c r="M214" s="10"/>
      <c r="N214" s="10" t="s">
        <v>551</v>
      </c>
      <c r="O214" s="10" t="s">
        <v>552</v>
      </c>
      <c r="P214" s="10"/>
      <c r="Q214" s="11"/>
      <c r="R214" s="11"/>
      <c r="S214" s="10"/>
      <c r="T214" s="10" t="s">
        <v>74</v>
      </c>
      <c r="U214" s="10" t="s">
        <v>12</v>
      </c>
      <c r="V214" s="10"/>
      <c r="W214" s="10"/>
      <c r="X214" s="10"/>
      <c r="Y214" s="10"/>
      <c r="Z214" s="10"/>
      <c r="AA214" s="10"/>
      <c r="AB214" s="11"/>
      <c r="AC214" s="12"/>
      <c r="AD214" s="11"/>
      <c r="AE214" s="11"/>
      <c r="AF214" s="10"/>
      <c r="AG214" s="10"/>
      <c r="AH214" s="10" t="s">
        <v>553</v>
      </c>
    </row>
    <row r="215" spans="1:34" ht="70.150000000000006" customHeight="1" x14ac:dyDescent="0.25">
      <c r="A215" s="9" t="s">
        <v>1085</v>
      </c>
      <c r="B215" s="10" t="s">
        <v>1086</v>
      </c>
      <c r="C215" s="10">
        <v>40</v>
      </c>
      <c r="D215" s="10">
        <v>40</v>
      </c>
      <c r="E215" s="10" t="s">
        <v>151</v>
      </c>
      <c r="F215" s="10" t="s">
        <v>58</v>
      </c>
      <c r="G215" s="10">
        <v>2123.35</v>
      </c>
      <c r="H215" s="10" t="s">
        <v>12</v>
      </c>
      <c r="I215" s="11">
        <v>37547</v>
      </c>
      <c r="J215" s="11">
        <v>43473</v>
      </c>
      <c r="K215" s="10" t="s">
        <v>11</v>
      </c>
      <c r="L215" s="10" t="s">
        <v>1024</v>
      </c>
      <c r="M215" s="10"/>
      <c r="N215" s="10" t="s">
        <v>999</v>
      </c>
      <c r="O215" s="10"/>
      <c r="P215" s="10"/>
      <c r="Q215" s="11">
        <v>39421</v>
      </c>
      <c r="R215" s="13">
        <v>38883</v>
      </c>
      <c r="S215" s="10" t="s">
        <v>61</v>
      </c>
      <c r="T215" s="10" t="s">
        <v>1026</v>
      </c>
      <c r="U215" s="10" t="s">
        <v>63</v>
      </c>
      <c r="V215" s="10" t="s">
        <v>1026</v>
      </c>
      <c r="W215" s="10" t="s">
        <v>1027</v>
      </c>
      <c r="X215" s="10" t="s">
        <v>1028</v>
      </c>
      <c r="Y215" s="10" t="s">
        <v>1029</v>
      </c>
      <c r="Z215" s="10" t="s">
        <v>1030</v>
      </c>
      <c r="AA215" s="10"/>
      <c r="AB215" s="11">
        <v>44168</v>
      </c>
      <c r="AC215" s="12"/>
      <c r="AD215" s="11">
        <v>44013</v>
      </c>
      <c r="AE215" s="54" t="s">
        <v>1031</v>
      </c>
      <c r="AF215" s="10"/>
      <c r="AG215" s="10" t="s">
        <v>1014</v>
      </c>
      <c r="AH215" s="10" t="s">
        <v>500</v>
      </c>
    </row>
    <row r="216" spans="1:34" ht="70.150000000000006" customHeight="1" x14ac:dyDescent="0.25">
      <c r="A216" s="65" t="s">
        <v>1384</v>
      </c>
      <c r="B216" s="66" t="s">
        <v>1385</v>
      </c>
      <c r="C216" s="10"/>
      <c r="D216" s="10"/>
      <c r="E216" s="10"/>
      <c r="F216" s="10"/>
      <c r="G216" s="10"/>
      <c r="H216" s="10"/>
      <c r="I216" s="11"/>
      <c r="J216" s="11"/>
      <c r="K216" s="10"/>
      <c r="L216" s="10"/>
      <c r="M216" s="10"/>
      <c r="N216" s="10"/>
      <c r="O216" s="10"/>
      <c r="P216" s="10"/>
      <c r="Q216" s="11"/>
      <c r="R216" s="11"/>
      <c r="S216" s="10"/>
      <c r="T216" s="10"/>
      <c r="U216" s="10"/>
      <c r="V216" s="10"/>
      <c r="W216" s="10"/>
      <c r="X216" s="10"/>
      <c r="Y216" s="10"/>
      <c r="Z216" s="10"/>
      <c r="AA216" s="10"/>
      <c r="AB216" s="11"/>
      <c r="AC216" s="12"/>
      <c r="AD216" s="11"/>
      <c r="AE216" s="11"/>
      <c r="AF216" s="10"/>
      <c r="AG216" s="10"/>
      <c r="AH216" s="10"/>
    </row>
    <row r="217" spans="1:34" ht="70.150000000000006" customHeight="1" x14ac:dyDescent="0.25">
      <c r="A217" s="9" t="s">
        <v>673</v>
      </c>
      <c r="B217" s="10" t="s">
        <v>674</v>
      </c>
      <c r="C217" s="10">
        <v>64</v>
      </c>
      <c r="D217" s="10">
        <v>64</v>
      </c>
      <c r="E217" s="10" t="s">
        <v>151</v>
      </c>
      <c r="F217" s="10" t="s">
        <v>58</v>
      </c>
      <c r="G217" s="10">
        <v>2602.69</v>
      </c>
      <c r="H217" s="10" t="s">
        <v>11</v>
      </c>
      <c r="I217" s="11">
        <v>38813</v>
      </c>
      <c r="J217" s="11">
        <v>43473</v>
      </c>
      <c r="K217" s="10" t="s">
        <v>12</v>
      </c>
      <c r="L217" s="10"/>
      <c r="M217" s="10"/>
      <c r="N217" s="10" t="s">
        <v>551</v>
      </c>
      <c r="O217" s="10" t="s">
        <v>552</v>
      </c>
      <c r="P217" s="10"/>
      <c r="Q217" s="11"/>
      <c r="R217" s="11"/>
      <c r="S217" s="10"/>
      <c r="T217" s="10" t="s">
        <v>74</v>
      </c>
      <c r="U217" s="10" t="s">
        <v>12</v>
      </c>
      <c r="V217" s="10"/>
      <c r="W217" s="10"/>
      <c r="X217" s="10"/>
      <c r="Y217" s="10"/>
      <c r="Z217" s="10"/>
      <c r="AA217" s="10"/>
      <c r="AB217" s="11"/>
      <c r="AC217" s="12"/>
      <c r="AD217" s="11"/>
      <c r="AE217" s="11"/>
      <c r="AF217" s="10"/>
      <c r="AG217" s="10"/>
      <c r="AH217" s="10" t="s">
        <v>553</v>
      </c>
    </row>
    <row r="218" spans="1:34" ht="70.150000000000006" customHeight="1" x14ac:dyDescent="0.25">
      <c r="A218" s="9" t="s">
        <v>675</v>
      </c>
      <c r="B218" s="10" t="s">
        <v>676</v>
      </c>
      <c r="C218" s="10">
        <v>64</v>
      </c>
      <c r="D218" s="10">
        <v>64</v>
      </c>
      <c r="E218" s="10" t="s">
        <v>151</v>
      </c>
      <c r="F218" s="10" t="s">
        <v>58</v>
      </c>
      <c r="G218" s="10">
        <v>7102.9</v>
      </c>
      <c r="H218" s="10" t="s">
        <v>11</v>
      </c>
      <c r="I218" s="11">
        <v>38800</v>
      </c>
      <c r="J218" s="11">
        <v>43473</v>
      </c>
      <c r="K218" s="10" t="s">
        <v>12</v>
      </c>
      <c r="L218" s="10"/>
      <c r="M218" s="10"/>
      <c r="N218" s="10" t="s">
        <v>551</v>
      </c>
      <c r="O218" s="10" t="s">
        <v>552</v>
      </c>
      <c r="P218" s="10"/>
      <c r="Q218" s="11"/>
      <c r="R218" s="11"/>
      <c r="S218" s="10"/>
      <c r="T218" s="10" t="s">
        <v>74</v>
      </c>
      <c r="U218" s="10" t="s">
        <v>12</v>
      </c>
      <c r="V218" s="10"/>
      <c r="W218" s="10"/>
      <c r="X218" s="10"/>
      <c r="Y218" s="10"/>
      <c r="Z218" s="10"/>
      <c r="AA218" s="10"/>
      <c r="AB218" s="11"/>
      <c r="AC218" s="12"/>
      <c r="AD218" s="11"/>
      <c r="AE218" s="11"/>
      <c r="AF218" s="10"/>
      <c r="AG218" s="10"/>
      <c r="AH218" s="10" t="s">
        <v>553</v>
      </c>
    </row>
    <row r="219" spans="1:34" ht="70.150000000000006" customHeight="1" x14ac:dyDescent="0.25">
      <c r="A219" s="9" t="s">
        <v>677</v>
      </c>
      <c r="B219" s="10" t="s">
        <v>678</v>
      </c>
      <c r="C219" s="10">
        <v>64</v>
      </c>
      <c r="D219" s="10">
        <v>64</v>
      </c>
      <c r="E219" s="10" t="s">
        <v>151</v>
      </c>
      <c r="F219" s="10" t="s">
        <v>58</v>
      </c>
      <c r="G219" s="10">
        <v>5561.21</v>
      </c>
      <c r="H219" s="10" t="s">
        <v>11</v>
      </c>
      <c r="I219" s="11">
        <v>38800</v>
      </c>
      <c r="J219" s="11">
        <v>43473</v>
      </c>
      <c r="K219" s="10" t="s">
        <v>12</v>
      </c>
      <c r="L219" s="10"/>
      <c r="M219" s="10"/>
      <c r="N219" s="10" t="s">
        <v>551</v>
      </c>
      <c r="O219" s="10" t="s">
        <v>552</v>
      </c>
      <c r="P219" s="10"/>
      <c r="Q219" s="11"/>
      <c r="R219" s="11"/>
      <c r="S219" s="10"/>
      <c r="T219" s="10" t="s">
        <v>74</v>
      </c>
      <c r="U219" s="10" t="s">
        <v>12</v>
      </c>
      <c r="V219" s="10"/>
      <c r="W219" s="10"/>
      <c r="X219" s="10"/>
      <c r="Y219" s="10"/>
      <c r="Z219" s="10"/>
      <c r="AA219" s="10"/>
      <c r="AB219" s="11"/>
      <c r="AC219" s="12"/>
      <c r="AD219" s="11"/>
      <c r="AE219" s="11"/>
      <c r="AF219" s="10"/>
      <c r="AG219" s="10"/>
      <c r="AH219" s="10" t="s">
        <v>553</v>
      </c>
    </row>
    <row r="220" spans="1:34" ht="70.150000000000006" customHeight="1" x14ac:dyDescent="0.25">
      <c r="A220" s="9" t="s">
        <v>679</v>
      </c>
      <c r="B220" s="10" t="s">
        <v>680</v>
      </c>
      <c r="C220" s="10">
        <v>64</v>
      </c>
      <c r="D220" s="10">
        <v>64</v>
      </c>
      <c r="E220" s="10" t="s">
        <v>151</v>
      </c>
      <c r="F220" s="10" t="s">
        <v>58</v>
      </c>
      <c r="G220" s="10">
        <v>2177.59</v>
      </c>
      <c r="H220" s="10" t="s">
        <v>11</v>
      </c>
      <c r="I220" s="11">
        <v>38800</v>
      </c>
      <c r="J220" s="11">
        <v>43473</v>
      </c>
      <c r="K220" s="10" t="s">
        <v>12</v>
      </c>
      <c r="L220" s="10"/>
      <c r="M220" s="10"/>
      <c r="N220" s="10" t="s">
        <v>551</v>
      </c>
      <c r="O220" s="10" t="s">
        <v>552</v>
      </c>
      <c r="P220" s="10"/>
      <c r="Q220" s="11"/>
      <c r="R220" s="11"/>
      <c r="S220" s="10"/>
      <c r="T220" s="10" t="s">
        <v>74</v>
      </c>
      <c r="U220" s="10" t="s">
        <v>12</v>
      </c>
      <c r="V220" s="10"/>
      <c r="W220" s="10"/>
      <c r="X220" s="10"/>
      <c r="Y220" s="10"/>
      <c r="Z220" s="10"/>
      <c r="AA220" s="10"/>
      <c r="AB220" s="11"/>
      <c r="AC220" s="12"/>
      <c r="AD220" s="11"/>
      <c r="AE220" s="11"/>
      <c r="AF220" s="10"/>
      <c r="AG220" s="10"/>
      <c r="AH220" s="10" t="s">
        <v>553</v>
      </c>
    </row>
    <row r="221" spans="1:34" ht="70.150000000000006" customHeight="1" x14ac:dyDescent="0.25">
      <c r="A221" s="9" t="s">
        <v>681</v>
      </c>
      <c r="B221" s="10" t="s">
        <v>682</v>
      </c>
      <c r="C221" s="10">
        <v>64</v>
      </c>
      <c r="D221" s="10">
        <v>64</v>
      </c>
      <c r="E221" s="10" t="s">
        <v>151</v>
      </c>
      <c r="F221" s="10" t="s">
        <v>58</v>
      </c>
      <c r="G221" s="10">
        <v>18279.41</v>
      </c>
      <c r="H221" s="10" t="s">
        <v>11</v>
      </c>
      <c r="I221" s="11">
        <v>38783</v>
      </c>
      <c r="J221" s="11">
        <v>43473</v>
      </c>
      <c r="K221" s="10" t="s">
        <v>12</v>
      </c>
      <c r="L221" s="10"/>
      <c r="M221" s="10"/>
      <c r="N221" s="10" t="s">
        <v>551</v>
      </c>
      <c r="O221" s="10" t="s">
        <v>552</v>
      </c>
      <c r="P221" s="10"/>
      <c r="Q221" s="11"/>
      <c r="R221" s="11"/>
      <c r="S221" s="10"/>
      <c r="T221" s="10" t="s">
        <v>74</v>
      </c>
      <c r="U221" s="10" t="s">
        <v>12</v>
      </c>
      <c r="V221" s="10"/>
      <c r="W221" s="10"/>
      <c r="X221" s="10"/>
      <c r="Y221" s="10"/>
      <c r="Z221" s="10"/>
      <c r="AA221" s="10"/>
      <c r="AB221" s="11"/>
      <c r="AC221" s="12"/>
      <c r="AD221" s="11"/>
      <c r="AE221" s="11"/>
      <c r="AF221" s="10"/>
      <c r="AG221" s="10"/>
      <c r="AH221" s="10" t="s">
        <v>553</v>
      </c>
    </row>
    <row r="222" spans="1:34" ht="70.150000000000006" customHeight="1" x14ac:dyDescent="0.25">
      <c r="A222" s="9" t="s">
        <v>683</v>
      </c>
      <c r="B222" s="10" t="s">
        <v>684</v>
      </c>
      <c r="C222" s="10">
        <v>64</v>
      </c>
      <c r="D222" s="10">
        <v>64</v>
      </c>
      <c r="E222" s="10" t="s">
        <v>151</v>
      </c>
      <c r="F222" s="10" t="s">
        <v>58</v>
      </c>
      <c r="G222" s="10">
        <v>4640.09</v>
      </c>
      <c r="H222" s="10" t="s">
        <v>11</v>
      </c>
      <c r="I222" s="11">
        <v>38813</v>
      </c>
      <c r="J222" s="11">
        <v>43473</v>
      </c>
      <c r="K222" s="10" t="s">
        <v>12</v>
      </c>
      <c r="L222" s="10"/>
      <c r="M222" s="10"/>
      <c r="N222" s="10" t="s">
        <v>551</v>
      </c>
      <c r="O222" s="10" t="s">
        <v>552</v>
      </c>
      <c r="P222" s="10"/>
      <c r="Q222" s="11"/>
      <c r="R222" s="11"/>
      <c r="S222" s="10"/>
      <c r="T222" s="10" t="s">
        <v>74</v>
      </c>
      <c r="U222" s="10" t="s">
        <v>12</v>
      </c>
      <c r="V222" s="10"/>
      <c r="W222" s="10"/>
      <c r="X222" s="10"/>
      <c r="Y222" s="10"/>
      <c r="Z222" s="10"/>
      <c r="AA222" s="10"/>
      <c r="AB222" s="11"/>
      <c r="AC222" s="12"/>
      <c r="AD222" s="11"/>
      <c r="AE222" s="11"/>
      <c r="AF222" s="10"/>
      <c r="AG222" s="10"/>
      <c r="AH222" s="10" t="s">
        <v>553</v>
      </c>
    </row>
    <row r="223" spans="1:34" ht="70.150000000000006" customHeight="1" x14ac:dyDescent="0.25">
      <c r="A223" s="9" t="s">
        <v>685</v>
      </c>
      <c r="B223" s="10" t="s">
        <v>686</v>
      </c>
      <c r="C223" s="10">
        <v>64</v>
      </c>
      <c r="D223" s="10">
        <v>64</v>
      </c>
      <c r="E223" s="10" t="s">
        <v>151</v>
      </c>
      <c r="F223" s="10" t="s">
        <v>58</v>
      </c>
      <c r="G223" s="10">
        <v>3355.91</v>
      </c>
      <c r="H223" s="10" t="s">
        <v>11</v>
      </c>
      <c r="I223" s="11">
        <v>38800</v>
      </c>
      <c r="J223" s="11">
        <v>43473</v>
      </c>
      <c r="K223" s="10" t="s">
        <v>12</v>
      </c>
      <c r="L223" s="10"/>
      <c r="M223" s="10"/>
      <c r="N223" s="10" t="s">
        <v>551</v>
      </c>
      <c r="O223" s="10" t="s">
        <v>552</v>
      </c>
      <c r="P223" s="10"/>
      <c r="Q223" s="11"/>
      <c r="R223" s="11">
        <v>41977</v>
      </c>
      <c r="S223" s="10" t="s">
        <v>614</v>
      </c>
      <c r="T223" s="10" t="s">
        <v>615</v>
      </c>
      <c r="U223" s="10" t="s">
        <v>12</v>
      </c>
      <c r="V223" s="10"/>
      <c r="W223" s="10"/>
      <c r="X223" s="10"/>
      <c r="Y223" s="10"/>
      <c r="Z223" s="10"/>
      <c r="AA223" s="10"/>
      <c r="AB223" s="11"/>
      <c r="AC223" s="12"/>
      <c r="AD223" s="11"/>
      <c r="AE223" s="11"/>
      <c r="AF223" s="10"/>
      <c r="AG223" s="10"/>
      <c r="AH223" s="10" t="s">
        <v>553</v>
      </c>
    </row>
    <row r="224" spans="1:34" ht="70.150000000000006" customHeight="1" x14ac:dyDescent="0.25">
      <c r="A224" s="9" t="s">
        <v>687</v>
      </c>
      <c r="B224" s="10" t="s">
        <v>688</v>
      </c>
      <c r="C224" s="10">
        <v>64</v>
      </c>
      <c r="D224" s="10">
        <v>64</v>
      </c>
      <c r="E224" s="10" t="s">
        <v>151</v>
      </c>
      <c r="F224" s="10" t="s">
        <v>58</v>
      </c>
      <c r="G224" s="10">
        <v>1363.87</v>
      </c>
      <c r="H224" s="10" t="s">
        <v>11</v>
      </c>
      <c r="I224" s="11">
        <v>38813</v>
      </c>
      <c r="J224" s="11">
        <v>43473</v>
      </c>
      <c r="K224" s="10" t="s">
        <v>63</v>
      </c>
      <c r="L224" s="10" t="s">
        <v>547</v>
      </c>
      <c r="M224" s="10" t="s">
        <v>689</v>
      </c>
      <c r="N224" s="10" t="s">
        <v>60</v>
      </c>
      <c r="O224" s="10"/>
      <c r="P224" s="10" t="s">
        <v>59</v>
      </c>
      <c r="Q224" s="11">
        <v>43634</v>
      </c>
      <c r="R224" s="11">
        <v>44225</v>
      </c>
      <c r="S224" s="10" t="s">
        <v>61</v>
      </c>
      <c r="T224" s="10" t="s">
        <v>605</v>
      </c>
      <c r="U224" s="10" t="s">
        <v>11</v>
      </c>
      <c r="V224" s="10" t="s">
        <v>605</v>
      </c>
      <c r="W224" s="10" t="s">
        <v>606</v>
      </c>
      <c r="X224" s="10" t="s">
        <v>607</v>
      </c>
      <c r="Y224" s="10" t="s">
        <v>608</v>
      </c>
      <c r="Z224" s="10" t="s">
        <v>690</v>
      </c>
      <c r="AA224" s="10"/>
      <c r="AB224" s="11">
        <v>43850</v>
      </c>
      <c r="AC224" s="12"/>
      <c r="AD224" s="11">
        <v>44292</v>
      </c>
      <c r="AE224" s="11">
        <v>45387</v>
      </c>
      <c r="AF224" s="10"/>
      <c r="AG224" s="10"/>
      <c r="AH224" s="10" t="s">
        <v>553</v>
      </c>
    </row>
    <row r="225" spans="1:34" ht="70.150000000000006" customHeight="1" x14ac:dyDescent="0.25">
      <c r="A225" s="9" t="s">
        <v>691</v>
      </c>
      <c r="B225" s="10" t="s">
        <v>692</v>
      </c>
      <c r="C225" s="10">
        <v>64</v>
      </c>
      <c r="D225" s="10">
        <v>64</v>
      </c>
      <c r="E225" s="10" t="s">
        <v>151</v>
      </c>
      <c r="F225" s="10" t="s">
        <v>58</v>
      </c>
      <c r="G225" s="10">
        <v>14745.91</v>
      </c>
      <c r="H225" s="10" t="s">
        <v>11</v>
      </c>
      <c r="I225" s="11">
        <v>38813</v>
      </c>
      <c r="J225" s="11">
        <v>43473</v>
      </c>
      <c r="K225" s="10" t="s">
        <v>12</v>
      </c>
      <c r="L225" s="10"/>
      <c r="M225" s="10"/>
      <c r="N225" s="10" t="s">
        <v>612</v>
      </c>
      <c r="O225" s="10" t="s">
        <v>693</v>
      </c>
      <c r="P225" s="10" t="s">
        <v>59</v>
      </c>
      <c r="Q225" s="11"/>
      <c r="R225" s="11">
        <v>42394</v>
      </c>
      <c r="S225" s="10" t="s">
        <v>61</v>
      </c>
      <c r="T225" s="10" t="s">
        <v>585</v>
      </c>
      <c r="U225" s="10" t="s">
        <v>11</v>
      </c>
      <c r="V225" s="10" t="s">
        <v>585</v>
      </c>
      <c r="W225" s="14" t="s">
        <v>586</v>
      </c>
      <c r="X225" s="14" t="s">
        <v>580</v>
      </c>
      <c r="Y225" s="14" t="s">
        <v>587</v>
      </c>
      <c r="Z225" s="10" t="s">
        <v>588</v>
      </c>
      <c r="AA225" s="10" t="s">
        <v>694</v>
      </c>
      <c r="AB225" s="11">
        <v>43859</v>
      </c>
      <c r="AC225" s="12"/>
      <c r="AD225" s="11"/>
      <c r="AE225" s="11"/>
      <c r="AF225" s="10"/>
      <c r="AG225" s="10"/>
      <c r="AH225" s="10" t="s">
        <v>553</v>
      </c>
    </row>
    <row r="226" spans="1:34" ht="70.150000000000006" customHeight="1" x14ac:dyDescent="0.25">
      <c r="A226" s="65" t="s">
        <v>1386</v>
      </c>
      <c r="B226" s="66" t="s">
        <v>1387</v>
      </c>
      <c r="C226" s="10"/>
      <c r="D226" s="10"/>
      <c r="E226" s="10"/>
      <c r="F226" s="10"/>
      <c r="G226" s="10"/>
      <c r="H226" s="10"/>
      <c r="I226" s="11"/>
      <c r="J226" s="11"/>
      <c r="K226" s="10"/>
      <c r="L226" s="10"/>
      <c r="M226" s="10"/>
      <c r="N226" s="10"/>
      <c r="O226" s="10"/>
      <c r="P226" s="10"/>
      <c r="Q226" s="11"/>
      <c r="R226" s="11"/>
      <c r="S226" s="10"/>
      <c r="T226" s="10"/>
      <c r="U226" s="10"/>
      <c r="V226" s="10"/>
      <c r="W226" s="10"/>
      <c r="X226" s="10"/>
      <c r="Y226" s="10"/>
      <c r="Z226" s="10"/>
      <c r="AA226" s="10"/>
      <c r="AB226" s="11"/>
      <c r="AC226" s="12"/>
      <c r="AD226" s="11"/>
      <c r="AE226" s="11"/>
      <c r="AF226" s="10"/>
      <c r="AG226" s="10"/>
      <c r="AH226" s="10"/>
    </row>
    <row r="227" spans="1:34" ht="70.150000000000006" customHeight="1" x14ac:dyDescent="0.25">
      <c r="A227" s="9" t="s">
        <v>545</v>
      </c>
      <c r="B227" s="34" t="s">
        <v>546</v>
      </c>
      <c r="C227" s="10">
        <v>33</v>
      </c>
      <c r="D227" s="10">
        <v>33</v>
      </c>
      <c r="E227" s="10" t="s">
        <v>151</v>
      </c>
      <c r="F227" s="10" t="s">
        <v>58</v>
      </c>
      <c r="G227" s="10">
        <v>6868.74</v>
      </c>
      <c r="H227" s="28" t="s">
        <v>11</v>
      </c>
      <c r="I227" s="11">
        <v>38783</v>
      </c>
      <c r="J227" s="11">
        <v>43473</v>
      </c>
      <c r="K227" s="33" t="s">
        <v>11</v>
      </c>
      <c r="L227" s="10" t="s">
        <v>547</v>
      </c>
      <c r="M227" s="10"/>
      <c r="N227" s="34" t="s">
        <v>327</v>
      </c>
      <c r="O227" s="14" t="s">
        <v>360</v>
      </c>
      <c r="P227" s="34" t="s">
        <v>63</v>
      </c>
      <c r="Q227" s="35" t="s">
        <v>548</v>
      </c>
      <c r="R227" s="11">
        <v>40280</v>
      </c>
      <c r="S227" s="10" t="s">
        <v>61</v>
      </c>
      <c r="T227" s="10" t="s">
        <v>362</v>
      </c>
      <c r="U227" s="10" t="s">
        <v>11</v>
      </c>
      <c r="V227" s="10" t="s">
        <v>363</v>
      </c>
      <c r="W227" s="10" t="s">
        <v>364</v>
      </c>
      <c r="X227" s="10" t="s">
        <v>365</v>
      </c>
      <c r="Y227" s="10" t="s">
        <v>366</v>
      </c>
      <c r="Z227" s="10" t="s">
        <v>367</v>
      </c>
      <c r="AA227" s="10"/>
      <c r="AB227" s="11">
        <v>44159</v>
      </c>
      <c r="AC227" s="12">
        <v>44909</v>
      </c>
      <c r="AD227" s="11">
        <v>44197</v>
      </c>
      <c r="AE227" s="11">
        <v>45291</v>
      </c>
      <c r="AF227" s="10" t="s">
        <v>368</v>
      </c>
      <c r="AG227" s="10" t="s">
        <v>355</v>
      </c>
      <c r="AH227" s="10" t="s">
        <v>339</v>
      </c>
    </row>
    <row r="228" spans="1:34" ht="70.150000000000006" customHeight="1" x14ac:dyDescent="0.25">
      <c r="A228" s="9" t="s">
        <v>695</v>
      </c>
      <c r="B228" s="10" t="s">
        <v>696</v>
      </c>
      <c r="C228" s="10">
        <v>64</v>
      </c>
      <c r="D228" s="10">
        <v>64</v>
      </c>
      <c r="E228" s="10" t="s">
        <v>151</v>
      </c>
      <c r="F228" s="10" t="s">
        <v>58</v>
      </c>
      <c r="G228" s="10">
        <v>6363.19</v>
      </c>
      <c r="H228" s="10" t="s">
        <v>11</v>
      </c>
      <c r="I228" s="11">
        <v>38783</v>
      </c>
      <c r="J228" s="11">
        <v>43473</v>
      </c>
      <c r="K228" s="10" t="s">
        <v>12</v>
      </c>
      <c r="L228" s="10"/>
      <c r="M228" s="10"/>
      <c r="N228" s="10" t="s">
        <v>612</v>
      </c>
      <c r="O228" s="10"/>
      <c r="P228" s="10" t="s">
        <v>59</v>
      </c>
      <c r="Q228" s="11">
        <v>42433</v>
      </c>
      <c r="R228" s="11">
        <v>41228</v>
      </c>
      <c r="S228" s="10" t="s">
        <v>61</v>
      </c>
      <c r="T228" s="10" t="s">
        <v>697</v>
      </c>
      <c r="U228" s="10" t="s">
        <v>11</v>
      </c>
      <c r="V228" s="10" t="s">
        <v>697</v>
      </c>
      <c r="W228" s="10" t="s">
        <v>579</v>
      </c>
      <c r="X228" s="10" t="s">
        <v>580</v>
      </c>
      <c r="Y228" s="10" t="s">
        <v>581</v>
      </c>
      <c r="Z228" s="10" t="s">
        <v>582</v>
      </c>
      <c r="AA228" s="10"/>
      <c r="AB228" s="11">
        <v>44287</v>
      </c>
      <c r="AC228" s="12"/>
      <c r="AD228" s="11">
        <v>44317</v>
      </c>
      <c r="AE228" s="11">
        <v>45412</v>
      </c>
      <c r="AF228" s="10"/>
      <c r="AG228" s="10"/>
      <c r="AH228" s="10" t="s">
        <v>553</v>
      </c>
    </row>
    <row r="229" spans="1:34" ht="70.150000000000006" customHeight="1" thickBot="1" x14ac:dyDescent="0.3">
      <c r="A229" s="72" t="s">
        <v>1388</v>
      </c>
      <c r="B229" s="74" t="s">
        <v>1389</v>
      </c>
      <c r="C229" s="19"/>
      <c r="D229" s="19"/>
      <c r="E229" s="19"/>
      <c r="F229" s="19"/>
      <c r="G229" s="19"/>
      <c r="H229" s="19"/>
      <c r="I229" s="20"/>
      <c r="J229" s="20"/>
      <c r="K229" s="19"/>
      <c r="L229" s="19"/>
      <c r="M229" s="19"/>
      <c r="N229" s="19"/>
      <c r="O229" s="19"/>
      <c r="P229" s="19"/>
      <c r="Q229" s="20"/>
      <c r="R229" s="20"/>
      <c r="S229" s="19"/>
      <c r="T229" s="19"/>
      <c r="U229" s="19"/>
      <c r="V229" s="19"/>
      <c r="W229" s="19"/>
      <c r="X229" s="19"/>
      <c r="Y229" s="19"/>
      <c r="Z229" s="19"/>
      <c r="AA229" s="19"/>
      <c r="AB229" s="20"/>
      <c r="AC229" s="21"/>
      <c r="AD229" s="20"/>
      <c r="AE229" s="20"/>
      <c r="AF229" s="19"/>
      <c r="AG229" s="19"/>
      <c r="AH229" s="19"/>
    </row>
    <row r="230" spans="1:34" ht="70.150000000000006" customHeight="1" x14ac:dyDescent="0.25">
      <c r="A230" s="22" t="s">
        <v>165</v>
      </c>
      <c r="B230" s="23" t="s">
        <v>166</v>
      </c>
      <c r="C230" s="23">
        <v>19</v>
      </c>
      <c r="D230" s="23">
        <v>19</v>
      </c>
      <c r="E230" s="23" t="s">
        <v>57</v>
      </c>
      <c r="F230" s="23" t="s">
        <v>58</v>
      </c>
      <c r="G230" s="23">
        <v>7615.6</v>
      </c>
      <c r="H230" s="23" t="s">
        <v>11</v>
      </c>
      <c r="I230" s="24">
        <v>39960</v>
      </c>
      <c r="J230" s="24">
        <v>39960</v>
      </c>
      <c r="K230" s="23" t="s">
        <v>59</v>
      </c>
      <c r="L230" s="23"/>
      <c r="M230" s="23"/>
      <c r="N230" s="23" t="s">
        <v>60</v>
      </c>
      <c r="O230" s="23"/>
      <c r="P230" s="23" t="s">
        <v>59</v>
      </c>
      <c r="Q230" s="24">
        <v>42542</v>
      </c>
      <c r="R230" s="24">
        <v>42775</v>
      </c>
      <c r="S230" s="23" t="s">
        <v>61</v>
      </c>
      <c r="T230" s="23" t="s">
        <v>167</v>
      </c>
      <c r="U230" s="23" t="s">
        <v>63</v>
      </c>
      <c r="V230" s="23" t="s">
        <v>168</v>
      </c>
      <c r="W230" s="23"/>
      <c r="X230" s="23"/>
      <c r="Y230" s="23"/>
      <c r="Z230" s="23"/>
      <c r="AA230" s="23"/>
      <c r="AB230" s="24">
        <v>43613</v>
      </c>
      <c r="AC230" s="25">
        <v>42314</v>
      </c>
      <c r="AD230" s="24">
        <v>44013</v>
      </c>
      <c r="AE230" s="24">
        <v>44712</v>
      </c>
      <c r="AF230" s="23" t="s">
        <v>169</v>
      </c>
      <c r="AG230" s="23" t="s">
        <v>170</v>
      </c>
      <c r="AH230" s="23" t="s">
        <v>171</v>
      </c>
    </row>
    <row r="231" spans="1:34" ht="70.150000000000006" customHeight="1" x14ac:dyDescent="0.25">
      <c r="A231" s="9" t="s">
        <v>172</v>
      </c>
      <c r="B231" s="10" t="s">
        <v>173</v>
      </c>
      <c r="C231" s="10">
        <v>19</v>
      </c>
      <c r="D231" s="10">
        <v>19</v>
      </c>
      <c r="E231" s="10" t="s">
        <v>57</v>
      </c>
      <c r="F231" s="10" t="s">
        <v>58</v>
      </c>
      <c r="G231" s="10">
        <v>198.78</v>
      </c>
      <c r="H231" s="10" t="s">
        <v>11</v>
      </c>
      <c r="I231" s="11">
        <v>39808</v>
      </c>
      <c r="J231" s="11">
        <v>39808</v>
      </c>
      <c r="K231" s="10" t="s">
        <v>59</v>
      </c>
      <c r="L231" s="10"/>
      <c r="M231" s="10"/>
      <c r="N231" s="10" t="s">
        <v>60</v>
      </c>
      <c r="O231" s="10"/>
      <c r="P231" s="10" t="s">
        <v>59</v>
      </c>
      <c r="Q231" s="11">
        <v>40694</v>
      </c>
      <c r="R231" s="11">
        <v>42775</v>
      </c>
      <c r="S231" s="10" t="s">
        <v>61</v>
      </c>
      <c r="T231" s="10" t="s">
        <v>174</v>
      </c>
      <c r="U231" s="10" t="s">
        <v>63</v>
      </c>
      <c r="V231" s="10" t="s">
        <v>174</v>
      </c>
      <c r="W231" s="10" t="s">
        <v>175</v>
      </c>
      <c r="X231" s="10" t="s">
        <v>176</v>
      </c>
      <c r="Y231" s="10" t="s">
        <v>177</v>
      </c>
      <c r="Z231" s="10" t="s">
        <v>178</v>
      </c>
      <c r="AA231" s="10"/>
      <c r="AB231" s="11">
        <v>44250</v>
      </c>
      <c r="AC231" s="12">
        <v>44896</v>
      </c>
      <c r="AD231" s="11">
        <v>44621</v>
      </c>
      <c r="AE231" s="11">
        <v>44985</v>
      </c>
      <c r="AF231" s="10"/>
      <c r="AG231" s="10" t="s">
        <v>170</v>
      </c>
      <c r="AH231" s="10" t="s">
        <v>171</v>
      </c>
    </row>
    <row r="232" spans="1:34" ht="70.150000000000006" customHeight="1" x14ac:dyDescent="0.25">
      <c r="A232" s="9" t="s">
        <v>179</v>
      </c>
      <c r="B232" s="10" t="s">
        <v>180</v>
      </c>
      <c r="C232" s="10">
        <v>19</v>
      </c>
      <c r="D232" s="10">
        <v>19</v>
      </c>
      <c r="E232" s="10" t="s">
        <v>57</v>
      </c>
      <c r="F232" s="10" t="s">
        <v>58</v>
      </c>
      <c r="G232" s="10">
        <v>7705.58</v>
      </c>
      <c r="H232" s="10" t="s">
        <v>11</v>
      </c>
      <c r="I232" s="11">
        <v>39960</v>
      </c>
      <c r="J232" s="11">
        <v>39960</v>
      </c>
      <c r="K232" s="10" t="s">
        <v>59</v>
      </c>
      <c r="L232" s="10"/>
      <c r="M232" s="10"/>
      <c r="N232" s="10" t="s">
        <v>60</v>
      </c>
      <c r="O232" s="10"/>
      <c r="P232" s="10" t="s">
        <v>59</v>
      </c>
      <c r="Q232" s="11">
        <v>40977</v>
      </c>
      <c r="R232" s="11">
        <v>42775</v>
      </c>
      <c r="S232" s="10" t="s">
        <v>61</v>
      </c>
      <c r="T232" s="10" t="s">
        <v>174</v>
      </c>
      <c r="U232" s="10" t="s">
        <v>63</v>
      </c>
      <c r="V232" s="10" t="s">
        <v>76</v>
      </c>
      <c r="W232" s="10" t="s">
        <v>181</v>
      </c>
      <c r="X232" s="10" t="s">
        <v>182</v>
      </c>
      <c r="Y232" s="10" t="s">
        <v>183</v>
      </c>
      <c r="Z232" s="10" t="s">
        <v>184</v>
      </c>
      <c r="AA232" s="10" t="s">
        <v>185</v>
      </c>
      <c r="AB232" s="11">
        <v>44250</v>
      </c>
      <c r="AC232" s="12">
        <v>44896</v>
      </c>
      <c r="AD232" s="11">
        <v>44621</v>
      </c>
      <c r="AE232" s="11">
        <v>44985</v>
      </c>
      <c r="AF232" s="10"/>
      <c r="AG232" s="10" t="s">
        <v>170</v>
      </c>
      <c r="AH232" s="10" t="s">
        <v>171</v>
      </c>
    </row>
    <row r="233" spans="1:34" ht="70.150000000000006" customHeight="1" x14ac:dyDescent="0.25">
      <c r="A233" s="9" t="s">
        <v>186</v>
      </c>
      <c r="B233" s="10" t="s">
        <v>187</v>
      </c>
      <c r="C233" s="10">
        <v>19</v>
      </c>
      <c r="D233" s="10">
        <v>19</v>
      </c>
      <c r="E233" s="10" t="s">
        <v>57</v>
      </c>
      <c r="F233" s="10" t="s">
        <v>58</v>
      </c>
      <c r="G233" s="10">
        <v>244.02</v>
      </c>
      <c r="H233" s="10" t="s">
        <v>59</v>
      </c>
      <c r="I233" s="11">
        <v>39960</v>
      </c>
      <c r="J233" s="11">
        <v>39960</v>
      </c>
      <c r="K233" s="10" t="s">
        <v>59</v>
      </c>
      <c r="L233" s="10"/>
      <c r="M233" s="10"/>
      <c r="N233" s="10" t="s">
        <v>60</v>
      </c>
      <c r="O233" s="10"/>
      <c r="P233" s="10" t="s">
        <v>59</v>
      </c>
      <c r="Q233" s="11">
        <v>40680</v>
      </c>
      <c r="R233" s="11">
        <v>42775</v>
      </c>
      <c r="S233" s="10" t="s">
        <v>61</v>
      </c>
      <c r="T233" s="10" t="s">
        <v>174</v>
      </c>
      <c r="U233" s="10" t="s">
        <v>63</v>
      </c>
      <c r="V233" s="10" t="s">
        <v>174</v>
      </c>
      <c r="W233" s="10" t="s">
        <v>175</v>
      </c>
      <c r="X233" s="10" t="s">
        <v>176</v>
      </c>
      <c r="Y233" s="10" t="s">
        <v>177</v>
      </c>
      <c r="Z233" s="10" t="s">
        <v>178</v>
      </c>
      <c r="AA233" s="10"/>
      <c r="AB233" s="11">
        <v>44250</v>
      </c>
      <c r="AC233" s="12">
        <v>44896</v>
      </c>
      <c r="AD233" s="11">
        <v>44621</v>
      </c>
      <c r="AE233" s="11">
        <v>44985</v>
      </c>
      <c r="AF233" s="10"/>
      <c r="AG233" s="10" t="s">
        <v>170</v>
      </c>
      <c r="AH233" s="10" t="s">
        <v>171</v>
      </c>
    </row>
    <row r="234" spans="1:34" ht="70.150000000000006" customHeight="1" x14ac:dyDescent="0.25">
      <c r="A234" s="9" t="s">
        <v>188</v>
      </c>
      <c r="B234" s="10" t="s">
        <v>189</v>
      </c>
      <c r="C234" s="10">
        <v>19</v>
      </c>
      <c r="D234" s="10">
        <v>19</v>
      </c>
      <c r="E234" s="10" t="s">
        <v>57</v>
      </c>
      <c r="F234" s="10" t="s">
        <v>58</v>
      </c>
      <c r="G234" s="10">
        <v>115.47</v>
      </c>
      <c r="H234" s="10" t="s">
        <v>59</v>
      </c>
      <c r="I234" s="11">
        <v>39960</v>
      </c>
      <c r="J234" s="11">
        <v>39960</v>
      </c>
      <c r="K234" s="10" t="s">
        <v>59</v>
      </c>
      <c r="L234" s="10"/>
      <c r="M234" s="10"/>
      <c r="N234" s="10" t="s">
        <v>60</v>
      </c>
      <c r="O234" s="10"/>
      <c r="P234" s="10" t="s">
        <v>59</v>
      </c>
      <c r="Q234" s="11">
        <v>40648</v>
      </c>
      <c r="R234" s="11">
        <v>42775</v>
      </c>
      <c r="S234" s="10" t="s">
        <v>74</v>
      </c>
      <c r="T234" s="10" t="s">
        <v>190</v>
      </c>
      <c r="U234" s="10" t="s">
        <v>63</v>
      </c>
      <c r="V234" s="10" t="s">
        <v>76</v>
      </c>
      <c r="W234" s="10" t="s">
        <v>191</v>
      </c>
      <c r="X234" s="10" t="s">
        <v>192</v>
      </c>
      <c r="Y234" s="10" t="s">
        <v>193</v>
      </c>
      <c r="Z234" s="10" t="s">
        <v>194</v>
      </c>
      <c r="AA234" s="10"/>
      <c r="AB234" s="11" t="s">
        <v>195</v>
      </c>
      <c r="AC234" s="12">
        <v>44494</v>
      </c>
      <c r="AD234" s="11">
        <v>43922</v>
      </c>
      <c r="AE234" s="13">
        <v>45016</v>
      </c>
      <c r="AF234" s="10"/>
      <c r="AG234" s="10" t="s">
        <v>170</v>
      </c>
      <c r="AH234" s="10" t="s">
        <v>171</v>
      </c>
    </row>
    <row r="235" spans="1:34" ht="70.150000000000006" customHeight="1" x14ac:dyDescent="0.25">
      <c r="A235" s="9" t="s">
        <v>196</v>
      </c>
      <c r="B235" s="10" t="s">
        <v>197</v>
      </c>
      <c r="C235" s="10">
        <v>19</v>
      </c>
      <c r="D235" s="10">
        <v>19</v>
      </c>
      <c r="E235" s="10" t="s">
        <v>57</v>
      </c>
      <c r="F235" s="10" t="s">
        <v>58</v>
      </c>
      <c r="G235" s="10">
        <v>349.5</v>
      </c>
      <c r="H235" s="10" t="s">
        <v>59</v>
      </c>
      <c r="I235" s="11">
        <v>39808</v>
      </c>
      <c r="J235" s="11">
        <v>39808</v>
      </c>
      <c r="K235" s="10" t="s">
        <v>59</v>
      </c>
      <c r="L235" s="10"/>
      <c r="M235" s="10"/>
      <c r="N235" s="10" t="s">
        <v>60</v>
      </c>
      <c r="O235" s="10"/>
      <c r="P235" s="10" t="s">
        <v>59</v>
      </c>
      <c r="Q235" s="11">
        <v>40723</v>
      </c>
      <c r="R235" s="11">
        <v>42775</v>
      </c>
      <c r="S235" s="10" t="s">
        <v>61</v>
      </c>
      <c r="T235" s="23" t="s">
        <v>174</v>
      </c>
      <c r="U235" s="10" t="s">
        <v>63</v>
      </c>
      <c r="V235" s="14" t="s">
        <v>174</v>
      </c>
      <c r="W235" s="10" t="s">
        <v>175</v>
      </c>
      <c r="X235" s="10" t="s">
        <v>176</v>
      </c>
      <c r="Y235" s="10" t="s">
        <v>177</v>
      </c>
      <c r="Z235" s="10" t="s">
        <v>198</v>
      </c>
      <c r="AA235" s="10"/>
      <c r="AB235" s="11">
        <v>44250</v>
      </c>
      <c r="AC235" s="12">
        <v>44896</v>
      </c>
      <c r="AD235" s="11">
        <v>44621</v>
      </c>
      <c r="AE235" s="11">
        <v>44985</v>
      </c>
      <c r="AF235" s="10"/>
      <c r="AG235" s="10" t="s">
        <v>170</v>
      </c>
      <c r="AH235" s="10" t="s">
        <v>171</v>
      </c>
    </row>
    <row r="236" spans="1:34" ht="70.150000000000006" customHeight="1" x14ac:dyDescent="0.25">
      <c r="A236" s="9" t="s">
        <v>199</v>
      </c>
      <c r="B236" s="10" t="s">
        <v>200</v>
      </c>
      <c r="C236" s="10">
        <v>19</v>
      </c>
      <c r="D236" s="10">
        <v>19</v>
      </c>
      <c r="E236" s="10" t="s">
        <v>57</v>
      </c>
      <c r="F236" s="10" t="s">
        <v>58</v>
      </c>
      <c r="G236" s="10">
        <v>149.53</v>
      </c>
      <c r="H236" s="10" t="s">
        <v>11</v>
      </c>
      <c r="I236" s="11">
        <v>39808</v>
      </c>
      <c r="J236" s="11">
        <v>39808</v>
      </c>
      <c r="K236" s="10" t="s">
        <v>59</v>
      </c>
      <c r="L236" s="10"/>
      <c r="M236" s="10"/>
      <c r="N236" s="10" t="s">
        <v>60</v>
      </c>
      <c r="O236" s="10"/>
      <c r="P236" s="10" t="s">
        <v>59</v>
      </c>
      <c r="Q236" s="11">
        <v>40294</v>
      </c>
      <c r="R236" s="11">
        <v>42775</v>
      </c>
      <c r="S236" s="10" t="s">
        <v>61</v>
      </c>
      <c r="T236" s="10" t="s">
        <v>174</v>
      </c>
      <c r="U236" s="10" t="s">
        <v>63</v>
      </c>
      <c r="V236" s="14" t="s">
        <v>174</v>
      </c>
      <c r="W236" s="10" t="s">
        <v>175</v>
      </c>
      <c r="X236" s="10" t="s">
        <v>176</v>
      </c>
      <c r="Y236" s="10" t="s">
        <v>177</v>
      </c>
      <c r="Z236" s="10" t="s">
        <v>198</v>
      </c>
      <c r="AA236" s="10"/>
      <c r="AB236" s="11">
        <v>44250</v>
      </c>
      <c r="AC236" s="12">
        <v>44896</v>
      </c>
      <c r="AD236" s="11">
        <v>44621</v>
      </c>
      <c r="AE236" s="11">
        <v>44985</v>
      </c>
      <c r="AF236" s="10"/>
      <c r="AG236" s="10" t="s">
        <v>170</v>
      </c>
      <c r="AH236" s="10" t="s">
        <v>171</v>
      </c>
    </row>
    <row r="237" spans="1:34" ht="70.150000000000006" customHeight="1" x14ac:dyDescent="0.25">
      <c r="A237" s="9" t="s">
        <v>201</v>
      </c>
      <c r="B237" s="10" t="s">
        <v>202</v>
      </c>
      <c r="C237" s="10">
        <v>19</v>
      </c>
      <c r="D237" s="10">
        <v>19</v>
      </c>
      <c r="E237" s="10" t="s">
        <v>57</v>
      </c>
      <c r="F237" s="10" t="s">
        <v>58</v>
      </c>
      <c r="G237" s="10">
        <v>926.26</v>
      </c>
      <c r="H237" s="10" t="s">
        <v>59</v>
      </c>
      <c r="I237" s="11">
        <v>39185</v>
      </c>
      <c r="J237" s="11">
        <v>39185</v>
      </c>
      <c r="K237" s="10" t="s">
        <v>59</v>
      </c>
      <c r="L237" s="10" t="s">
        <v>115</v>
      </c>
      <c r="M237" s="10"/>
      <c r="N237" s="10" t="s">
        <v>60</v>
      </c>
      <c r="O237" s="10"/>
      <c r="P237" s="10" t="s">
        <v>59</v>
      </c>
      <c r="Q237" s="11">
        <v>41052</v>
      </c>
      <c r="R237" s="11">
        <v>42775</v>
      </c>
      <c r="S237" s="10" t="s">
        <v>61</v>
      </c>
      <c r="T237" s="10" t="s">
        <v>203</v>
      </c>
      <c r="U237" s="10" t="s">
        <v>63</v>
      </c>
      <c r="V237" s="10" t="s">
        <v>76</v>
      </c>
      <c r="W237" s="10" t="s">
        <v>191</v>
      </c>
      <c r="X237" s="10" t="s">
        <v>192</v>
      </c>
      <c r="Y237" s="10" t="s">
        <v>193</v>
      </c>
      <c r="Z237" s="10" t="s">
        <v>194</v>
      </c>
      <c r="AA237" s="10"/>
      <c r="AB237" s="11">
        <v>44637</v>
      </c>
      <c r="AC237" s="12">
        <v>44637</v>
      </c>
      <c r="AD237" s="11">
        <v>44743</v>
      </c>
      <c r="AE237" s="11">
        <v>2025</v>
      </c>
      <c r="AF237" s="10" t="s">
        <v>204</v>
      </c>
      <c r="AG237" s="10" t="s">
        <v>170</v>
      </c>
      <c r="AH237" s="10" t="s">
        <v>171</v>
      </c>
    </row>
    <row r="238" spans="1:34" ht="60" x14ac:dyDescent="0.25">
      <c r="A238" s="9" t="s">
        <v>205</v>
      </c>
      <c r="B238" s="10" t="s">
        <v>206</v>
      </c>
      <c r="C238" s="15">
        <v>19</v>
      </c>
      <c r="D238" s="15">
        <v>19</v>
      </c>
      <c r="E238" s="15" t="s">
        <v>57</v>
      </c>
      <c r="F238" s="15" t="s">
        <v>58</v>
      </c>
      <c r="G238" s="15">
        <v>130.4</v>
      </c>
      <c r="H238" s="15" t="s">
        <v>59</v>
      </c>
      <c r="I238" s="61">
        <v>38951</v>
      </c>
      <c r="J238" s="61">
        <v>38951</v>
      </c>
      <c r="K238" s="15" t="s">
        <v>59</v>
      </c>
      <c r="N238" s="15" t="s">
        <v>60</v>
      </c>
      <c r="P238" s="15" t="s">
        <v>59</v>
      </c>
      <c r="Q238" s="61">
        <v>40032</v>
      </c>
      <c r="R238" s="61">
        <v>42775</v>
      </c>
      <c r="S238" s="15" t="s">
        <v>61</v>
      </c>
      <c r="T238" s="15" t="s">
        <v>207</v>
      </c>
      <c r="U238" s="15" t="s">
        <v>63</v>
      </c>
      <c r="V238" s="15" t="s">
        <v>208</v>
      </c>
      <c r="W238" s="15" t="s">
        <v>209</v>
      </c>
      <c r="X238" s="15" t="s">
        <v>117</v>
      </c>
      <c r="Y238" s="15" t="s">
        <v>210</v>
      </c>
      <c r="Z238" s="15" t="s">
        <v>211</v>
      </c>
      <c r="AB238" s="61">
        <v>44372</v>
      </c>
      <c r="AC238" s="62">
        <v>42867</v>
      </c>
      <c r="AD238" s="61">
        <v>44713</v>
      </c>
      <c r="AE238" s="61">
        <v>45443</v>
      </c>
      <c r="AG238" s="15" t="s">
        <v>170</v>
      </c>
      <c r="AH238" s="15" t="s">
        <v>171</v>
      </c>
    </row>
    <row r="239" spans="1:34" ht="90" x14ac:dyDescent="0.25">
      <c r="A239" s="9" t="s">
        <v>212</v>
      </c>
      <c r="B239" s="10" t="s">
        <v>213</v>
      </c>
      <c r="C239" s="15">
        <v>19</v>
      </c>
      <c r="D239" s="15">
        <v>19</v>
      </c>
      <c r="E239" s="15" t="s">
        <v>57</v>
      </c>
      <c r="F239" s="15" t="s">
        <v>58</v>
      </c>
      <c r="G239" s="15">
        <v>140.72</v>
      </c>
      <c r="H239" s="15" t="s">
        <v>59</v>
      </c>
      <c r="I239" s="61">
        <v>38951</v>
      </c>
      <c r="J239" s="61">
        <v>38951</v>
      </c>
      <c r="K239" s="15" t="s">
        <v>59</v>
      </c>
      <c r="N239" s="15" t="s">
        <v>60</v>
      </c>
      <c r="P239" s="15" t="s">
        <v>59</v>
      </c>
      <c r="Q239" s="61">
        <v>40942</v>
      </c>
      <c r="R239" s="61">
        <v>42775</v>
      </c>
      <c r="S239" s="15" t="s">
        <v>74</v>
      </c>
      <c r="T239" s="15" t="s">
        <v>190</v>
      </c>
      <c r="U239" s="15" t="s">
        <v>63</v>
      </c>
      <c r="V239" s="15" t="s">
        <v>76</v>
      </c>
      <c r="W239" s="15" t="s">
        <v>191</v>
      </c>
      <c r="X239" s="15" t="s">
        <v>192</v>
      </c>
      <c r="Y239" s="15" t="s">
        <v>193</v>
      </c>
      <c r="Z239" s="15" t="s">
        <v>194</v>
      </c>
      <c r="AB239" s="61" t="s">
        <v>195</v>
      </c>
      <c r="AC239" s="62">
        <v>42351</v>
      </c>
      <c r="AD239" s="61">
        <v>43922</v>
      </c>
      <c r="AE239" s="82">
        <v>45016</v>
      </c>
      <c r="AG239" s="15" t="s">
        <v>170</v>
      </c>
      <c r="AH239" s="15" t="s">
        <v>171</v>
      </c>
    </row>
    <row r="240" spans="1:34" ht="90" x14ac:dyDescent="0.25">
      <c r="A240" s="9" t="s">
        <v>214</v>
      </c>
      <c r="B240" s="10" t="s">
        <v>215</v>
      </c>
      <c r="C240" s="15">
        <v>19</v>
      </c>
      <c r="D240" s="15">
        <v>19</v>
      </c>
      <c r="E240" s="15" t="s">
        <v>57</v>
      </c>
      <c r="F240" s="15" t="s">
        <v>58</v>
      </c>
      <c r="G240" s="15">
        <v>1</v>
      </c>
      <c r="H240" s="15" t="s">
        <v>59</v>
      </c>
      <c r="I240" s="61">
        <v>39808</v>
      </c>
      <c r="J240" s="61">
        <v>39808</v>
      </c>
      <c r="K240" s="15" t="s">
        <v>63</v>
      </c>
      <c r="L240" s="15" t="s">
        <v>216</v>
      </c>
      <c r="M240" s="15" t="s">
        <v>217</v>
      </c>
      <c r="N240" s="15" t="s">
        <v>60</v>
      </c>
      <c r="P240" s="15" t="s">
        <v>59</v>
      </c>
      <c r="R240" s="61">
        <v>42775</v>
      </c>
      <c r="S240" s="15" t="s">
        <v>74</v>
      </c>
      <c r="T240" s="15" t="s">
        <v>190</v>
      </c>
      <c r="U240" s="15" t="s">
        <v>63</v>
      </c>
      <c r="V240" s="15" t="s">
        <v>218</v>
      </c>
      <c r="W240" s="15" t="s">
        <v>219</v>
      </c>
      <c r="X240" s="15" t="s">
        <v>220</v>
      </c>
      <c r="Y240" s="15" t="s">
        <v>221</v>
      </c>
      <c r="Z240" s="15" t="s">
        <v>222</v>
      </c>
      <c r="AB240" s="61" t="s">
        <v>195</v>
      </c>
      <c r="AC240" s="62">
        <v>44522</v>
      </c>
      <c r="AD240" s="61">
        <v>43922</v>
      </c>
      <c r="AE240" s="82">
        <v>45016</v>
      </c>
      <c r="AG240" s="15" t="s">
        <v>170</v>
      </c>
      <c r="AH240" s="15" t="s">
        <v>171</v>
      </c>
    </row>
    <row r="241" spans="1:34" ht="90" x14ac:dyDescent="0.25">
      <c r="A241" s="9" t="s">
        <v>223</v>
      </c>
      <c r="B241" s="10" t="s">
        <v>224</v>
      </c>
      <c r="C241" s="15">
        <v>19</v>
      </c>
      <c r="D241" s="15">
        <v>19</v>
      </c>
      <c r="E241" s="15" t="s">
        <v>57</v>
      </c>
      <c r="F241" s="15" t="s">
        <v>58</v>
      </c>
      <c r="G241" s="15">
        <v>322.61</v>
      </c>
      <c r="H241" s="15" t="s">
        <v>59</v>
      </c>
      <c r="I241" s="61">
        <v>38951</v>
      </c>
      <c r="J241" s="61">
        <v>42709</v>
      </c>
      <c r="K241" s="15" t="s">
        <v>59</v>
      </c>
      <c r="N241" s="15" t="s">
        <v>60</v>
      </c>
      <c r="P241" s="15" t="s">
        <v>59</v>
      </c>
      <c r="Q241" s="61">
        <v>40942</v>
      </c>
      <c r="R241" s="61">
        <v>42775</v>
      </c>
      <c r="S241" s="15" t="s">
        <v>74</v>
      </c>
      <c r="T241" s="15" t="s">
        <v>190</v>
      </c>
      <c r="U241" s="15" t="s">
        <v>63</v>
      </c>
      <c r="V241" s="15" t="s">
        <v>76</v>
      </c>
      <c r="W241" s="15" t="s">
        <v>191</v>
      </c>
      <c r="X241" s="15" t="s">
        <v>192</v>
      </c>
      <c r="Y241" s="15" t="s">
        <v>193</v>
      </c>
      <c r="Z241" s="15" t="s">
        <v>194</v>
      </c>
      <c r="AB241" s="61" t="s">
        <v>195</v>
      </c>
      <c r="AC241" s="62">
        <v>42062</v>
      </c>
      <c r="AD241" s="61">
        <v>43922</v>
      </c>
      <c r="AE241" s="82">
        <v>45016</v>
      </c>
      <c r="AG241" s="15" t="s">
        <v>170</v>
      </c>
      <c r="AH241" s="15" t="s">
        <v>171</v>
      </c>
    </row>
    <row r="242" spans="1:34" ht="90" x14ac:dyDescent="0.25">
      <c r="A242" s="9" t="s">
        <v>225</v>
      </c>
      <c r="B242" s="10" t="s">
        <v>226</v>
      </c>
      <c r="C242" s="15">
        <v>19</v>
      </c>
      <c r="D242" s="15">
        <v>19</v>
      </c>
      <c r="E242" s="15" t="s">
        <v>57</v>
      </c>
      <c r="F242" s="15" t="s">
        <v>58</v>
      </c>
      <c r="G242" s="15">
        <v>149.72</v>
      </c>
      <c r="H242" s="15" t="s">
        <v>59</v>
      </c>
      <c r="I242" s="61">
        <v>39960</v>
      </c>
      <c r="J242" s="61">
        <v>44203</v>
      </c>
      <c r="K242" s="15" t="s">
        <v>59</v>
      </c>
      <c r="N242" s="15" t="s">
        <v>60</v>
      </c>
      <c r="P242" s="15" t="s">
        <v>59</v>
      </c>
      <c r="Q242" s="61">
        <v>44496</v>
      </c>
      <c r="R242" s="61">
        <v>43558</v>
      </c>
      <c r="S242" s="15" t="s">
        <v>74</v>
      </c>
      <c r="T242" s="15" t="s">
        <v>190</v>
      </c>
      <c r="U242" s="15" t="s">
        <v>63</v>
      </c>
      <c r="V242" s="15" t="s">
        <v>227</v>
      </c>
      <c r="W242" s="15" t="s">
        <v>228</v>
      </c>
      <c r="X242" s="15" t="s">
        <v>229</v>
      </c>
      <c r="Y242" s="15" t="s">
        <v>230</v>
      </c>
      <c r="Z242" s="15" t="s">
        <v>231</v>
      </c>
      <c r="AB242" s="61" t="s">
        <v>195</v>
      </c>
      <c r="AC242" s="62">
        <v>43831</v>
      </c>
      <c r="AD242" s="61">
        <v>43922</v>
      </c>
      <c r="AE242" s="82">
        <v>45016</v>
      </c>
      <c r="AG242" s="15" t="s">
        <v>170</v>
      </c>
      <c r="AH242" s="15" t="s">
        <v>171</v>
      </c>
    </row>
    <row r="243" spans="1:34" ht="75" x14ac:dyDescent="0.25">
      <c r="A243" s="9" t="s">
        <v>232</v>
      </c>
      <c r="B243" s="10" t="s">
        <v>233</v>
      </c>
      <c r="C243" s="15">
        <v>19</v>
      </c>
      <c r="D243" s="15">
        <v>19</v>
      </c>
      <c r="E243" s="15" t="s">
        <v>57</v>
      </c>
      <c r="F243" s="15" t="s">
        <v>58</v>
      </c>
      <c r="G243" s="15">
        <v>731.34</v>
      </c>
      <c r="H243" s="15" t="s">
        <v>11</v>
      </c>
      <c r="I243" s="61">
        <v>39185</v>
      </c>
      <c r="J243" s="61">
        <v>42709</v>
      </c>
      <c r="K243" s="15" t="s">
        <v>59</v>
      </c>
      <c r="N243" s="15" t="s">
        <v>60</v>
      </c>
      <c r="P243" s="15" t="s">
        <v>59</v>
      </c>
      <c r="Q243" s="61">
        <v>40473</v>
      </c>
      <c r="R243" s="61">
        <v>42775</v>
      </c>
      <c r="S243" s="15" t="s">
        <v>61</v>
      </c>
      <c r="T243" s="15" t="s">
        <v>174</v>
      </c>
      <c r="U243" s="15" t="s">
        <v>63</v>
      </c>
      <c r="V243" s="15" t="s">
        <v>174</v>
      </c>
      <c r="W243" s="15" t="s">
        <v>175</v>
      </c>
      <c r="X243" s="15" t="s">
        <v>176</v>
      </c>
      <c r="Y243" s="15" t="s">
        <v>177</v>
      </c>
      <c r="Z243" s="15" t="s">
        <v>178</v>
      </c>
      <c r="AB243" s="61">
        <v>44250</v>
      </c>
      <c r="AC243" s="62">
        <v>44896</v>
      </c>
      <c r="AD243" s="61">
        <v>44621</v>
      </c>
      <c r="AE243" s="61">
        <v>44985</v>
      </c>
      <c r="AG243" s="15" t="s">
        <v>170</v>
      </c>
      <c r="AH243" s="15" t="s">
        <v>171</v>
      </c>
    </row>
    <row r="244" spans="1:34" ht="345" x14ac:dyDescent="0.25">
      <c r="A244" s="9" t="s">
        <v>247</v>
      </c>
      <c r="B244" s="10" t="s">
        <v>248</v>
      </c>
      <c r="C244" s="15">
        <v>23</v>
      </c>
      <c r="D244" s="15">
        <v>23</v>
      </c>
      <c r="E244" s="15" t="s">
        <v>57</v>
      </c>
      <c r="F244" s="15" t="s">
        <v>58</v>
      </c>
      <c r="G244" s="15">
        <v>740.27</v>
      </c>
      <c r="H244" s="15" t="s">
        <v>11</v>
      </c>
      <c r="I244" s="61">
        <v>39185</v>
      </c>
      <c r="J244" s="61">
        <v>39185</v>
      </c>
      <c r="K244" s="15" t="s">
        <v>59</v>
      </c>
      <c r="N244" s="15" t="s">
        <v>60</v>
      </c>
      <c r="P244" s="15" t="s">
        <v>63</v>
      </c>
      <c r="Q244" s="61">
        <v>39986</v>
      </c>
      <c r="R244" s="61">
        <v>39310</v>
      </c>
      <c r="S244" s="15" t="s">
        <v>61</v>
      </c>
      <c r="T244" s="15" t="s">
        <v>249</v>
      </c>
      <c r="U244" s="15" t="s">
        <v>63</v>
      </c>
      <c r="V244" s="15" t="s">
        <v>250</v>
      </c>
      <c r="W244" s="15" t="s">
        <v>251</v>
      </c>
      <c r="X244" s="15" t="s">
        <v>252</v>
      </c>
      <c r="Y244" s="15" t="s">
        <v>253</v>
      </c>
      <c r="Z244" s="15" t="s">
        <v>254</v>
      </c>
      <c r="AB244" s="61" t="s">
        <v>255</v>
      </c>
      <c r="AC244" s="62">
        <v>44855</v>
      </c>
      <c r="AD244" s="61" t="s">
        <v>256</v>
      </c>
      <c r="AE244" s="61" t="s">
        <v>257</v>
      </c>
      <c r="AF244" s="15" t="s">
        <v>258</v>
      </c>
      <c r="AG244" s="15" t="s">
        <v>259</v>
      </c>
      <c r="AH244" s="15" t="s">
        <v>171</v>
      </c>
    </row>
    <row r="245" spans="1:34" ht="75" x14ac:dyDescent="0.25">
      <c r="A245" s="9" t="s">
        <v>260</v>
      </c>
      <c r="B245" s="10" t="s">
        <v>261</v>
      </c>
      <c r="C245" s="15">
        <v>23</v>
      </c>
      <c r="D245" s="15">
        <v>23</v>
      </c>
      <c r="E245" s="15" t="s">
        <v>57</v>
      </c>
      <c r="F245" s="15" t="s">
        <v>58</v>
      </c>
      <c r="G245" s="15">
        <v>39.090000000000003</v>
      </c>
      <c r="H245" s="15" t="s">
        <v>59</v>
      </c>
      <c r="I245" s="61">
        <v>39185</v>
      </c>
      <c r="J245" s="61">
        <v>39185</v>
      </c>
      <c r="K245" s="15" t="s">
        <v>59</v>
      </c>
      <c r="N245" s="15" t="s">
        <v>60</v>
      </c>
      <c r="P245" s="15" t="s">
        <v>59</v>
      </c>
      <c r="Q245" s="61">
        <v>39794</v>
      </c>
      <c r="R245" s="61">
        <v>40732</v>
      </c>
      <c r="S245" s="15" t="s">
        <v>61</v>
      </c>
      <c r="T245" s="15" t="s">
        <v>262</v>
      </c>
      <c r="U245" s="15" t="s">
        <v>63</v>
      </c>
      <c r="V245" s="15" t="s">
        <v>76</v>
      </c>
      <c r="W245" s="15" t="s">
        <v>263</v>
      </c>
      <c r="X245" s="15" t="s">
        <v>264</v>
      </c>
      <c r="Y245" s="15" t="s">
        <v>265</v>
      </c>
      <c r="Z245" s="15" t="s">
        <v>266</v>
      </c>
      <c r="AB245" s="61" t="s">
        <v>267</v>
      </c>
      <c r="AD245" s="61" t="s">
        <v>268</v>
      </c>
      <c r="AE245" s="61">
        <v>44895</v>
      </c>
      <c r="AG245" s="15" t="s">
        <v>259</v>
      </c>
      <c r="AH245" s="15" t="s">
        <v>171</v>
      </c>
    </row>
    <row r="246" spans="1:34" ht="105" x14ac:dyDescent="0.25">
      <c r="A246" s="9" t="s">
        <v>269</v>
      </c>
      <c r="B246" s="10" t="s">
        <v>270</v>
      </c>
      <c r="C246" s="15">
        <v>23</v>
      </c>
      <c r="D246" s="15">
        <v>23</v>
      </c>
      <c r="E246" s="15" t="s">
        <v>57</v>
      </c>
      <c r="F246" s="15" t="s">
        <v>58</v>
      </c>
      <c r="G246" s="15">
        <v>974.83</v>
      </c>
      <c r="H246" s="15" t="s">
        <v>11</v>
      </c>
      <c r="I246" s="61">
        <v>39808</v>
      </c>
      <c r="J246" s="61">
        <v>39808</v>
      </c>
      <c r="K246" s="15" t="s">
        <v>59</v>
      </c>
      <c r="N246" s="15" t="s">
        <v>60</v>
      </c>
      <c r="P246" s="15" t="s">
        <v>59</v>
      </c>
      <c r="Q246" s="61">
        <v>40584</v>
      </c>
      <c r="R246" s="61">
        <v>44050</v>
      </c>
      <c r="S246" s="15" t="s">
        <v>74</v>
      </c>
      <c r="T246" s="79" t="s">
        <v>271</v>
      </c>
      <c r="U246" s="15" t="s">
        <v>63</v>
      </c>
      <c r="V246" s="15" t="s">
        <v>271</v>
      </c>
      <c r="W246" s="15" t="s">
        <v>175</v>
      </c>
      <c r="X246" s="15" t="s">
        <v>176</v>
      </c>
      <c r="Y246" s="15" t="s">
        <v>177</v>
      </c>
      <c r="Z246" s="15" t="s">
        <v>178</v>
      </c>
      <c r="AB246" s="61" t="s">
        <v>272</v>
      </c>
      <c r="AC246" s="62">
        <v>44908</v>
      </c>
      <c r="AD246" s="61" t="s">
        <v>273</v>
      </c>
      <c r="AE246" s="61">
        <v>44985</v>
      </c>
      <c r="AF246" s="15" t="s">
        <v>274</v>
      </c>
      <c r="AG246" s="15" t="s">
        <v>259</v>
      </c>
      <c r="AH246" s="15" t="s">
        <v>171</v>
      </c>
    </row>
    <row r="247" spans="1:34" ht="150" x14ac:dyDescent="0.25">
      <c r="A247" s="9" t="s">
        <v>275</v>
      </c>
      <c r="B247" s="10" t="s">
        <v>276</v>
      </c>
      <c r="C247" s="15">
        <v>23</v>
      </c>
      <c r="D247" s="15">
        <v>23</v>
      </c>
      <c r="E247" s="15" t="s">
        <v>57</v>
      </c>
      <c r="F247" s="15" t="s">
        <v>58</v>
      </c>
      <c r="G247" s="15">
        <v>490.18</v>
      </c>
      <c r="H247" s="15" t="s">
        <v>59</v>
      </c>
      <c r="I247" s="61">
        <v>39808</v>
      </c>
      <c r="J247" s="61">
        <v>39808</v>
      </c>
      <c r="K247" s="15" t="s">
        <v>59</v>
      </c>
      <c r="N247" s="15" t="s">
        <v>60</v>
      </c>
      <c r="P247" s="15" t="s">
        <v>59</v>
      </c>
      <c r="Q247" s="61">
        <v>40935</v>
      </c>
      <c r="R247" s="61">
        <v>41138</v>
      </c>
      <c r="S247" s="15" t="s">
        <v>74</v>
      </c>
      <c r="T247" s="15" t="s">
        <v>277</v>
      </c>
      <c r="U247" s="15" t="s">
        <v>63</v>
      </c>
      <c r="V247" s="15" t="s">
        <v>76</v>
      </c>
      <c r="W247" s="15" t="s">
        <v>278</v>
      </c>
      <c r="X247" s="15" t="s">
        <v>279</v>
      </c>
      <c r="Y247" s="15" t="s">
        <v>280</v>
      </c>
      <c r="Z247" s="15" t="s">
        <v>281</v>
      </c>
      <c r="AC247" s="62">
        <v>44896</v>
      </c>
      <c r="AD247" s="61">
        <v>44504</v>
      </c>
      <c r="AE247" s="61" t="s">
        <v>282</v>
      </c>
      <c r="AF247" s="15" t="s">
        <v>283</v>
      </c>
      <c r="AG247" s="15" t="s">
        <v>259</v>
      </c>
      <c r="AH247" s="15" t="s">
        <v>171</v>
      </c>
    </row>
    <row r="248" spans="1:34" ht="150" x14ac:dyDescent="0.25">
      <c r="A248" s="9" t="s">
        <v>284</v>
      </c>
      <c r="B248" s="10" t="s">
        <v>285</v>
      </c>
      <c r="C248" s="15">
        <v>23</v>
      </c>
      <c r="D248" s="15">
        <v>23</v>
      </c>
      <c r="E248" s="15" t="s">
        <v>57</v>
      </c>
      <c r="F248" s="15" t="s">
        <v>58</v>
      </c>
      <c r="G248" s="15">
        <v>570.62</v>
      </c>
      <c r="H248" s="15" t="s">
        <v>59</v>
      </c>
      <c r="I248" s="61">
        <v>39808</v>
      </c>
      <c r="J248" s="61">
        <v>39808</v>
      </c>
      <c r="K248" s="15" t="s">
        <v>59</v>
      </c>
      <c r="N248" s="15" t="s">
        <v>60</v>
      </c>
      <c r="P248" s="15" t="s">
        <v>59</v>
      </c>
      <c r="Q248" s="61">
        <v>40731</v>
      </c>
      <c r="R248" s="61">
        <v>40654</v>
      </c>
      <c r="S248" s="15" t="s">
        <v>74</v>
      </c>
      <c r="T248" s="15" t="s">
        <v>277</v>
      </c>
      <c r="U248" s="15" t="s">
        <v>63</v>
      </c>
      <c r="V248" s="15" t="s">
        <v>76</v>
      </c>
      <c r="W248" s="15" t="s">
        <v>278</v>
      </c>
      <c r="X248" s="15" t="s">
        <v>279</v>
      </c>
      <c r="Y248" s="15" t="s">
        <v>280</v>
      </c>
      <c r="Z248" s="15" t="s">
        <v>281</v>
      </c>
      <c r="AC248" s="62">
        <v>44896</v>
      </c>
      <c r="AD248" s="61">
        <v>44504</v>
      </c>
      <c r="AE248" s="61">
        <v>44868</v>
      </c>
      <c r="AF248" s="15" t="s">
        <v>283</v>
      </c>
      <c r="AG248" s="15" t="s">
        <v>259</v>
      </c>
      <c r="AH248" s="15" t="s">
        <v>171</v>
      </c>
    </row>
    <row r="249" spans="1:34" ht="255" x14ac:dyDescent="0.25">
      <c r="A249" s="9" t="s">
        <v>286</v>
      </c>
      <c r="B249" s="10" t="s">
        <v>287</v>
      </c>
      <c r="C249" s="15">
        <v>23</v>
      </c>
      <c r="D249" s="15">
        <v>23</v>
      </c>
      <c r="E249" s="15" t="s">
        <v>57</v>
      </c>
      <c r="F249" s="15" t="s">
        <v>58</v>
      </c>
      <c r="G249" s="15">
        <v>1234.55</v>
      </c>
      <c r="H249" s="15" t="s">
        <v>59</v>
      </c>
      <c r="I249" s="61">
        <v>39808</v>
      </c>
      <c r="J249" s="61">
        <v>39808</v>
      </c>
      <c r="K249" s="15" t="s">
        <v>59</v>
      </c>
      <c r="N249" s="15" t="s">
        <v>60</v>
      </c>
      <c r="P249" s="15" t="s">
        <v>59</v>
      </c>
      <c r="Q249" s="61">
        <v>40052</v>
      </c>
      <c r="R249" s="61">
        <v>39877</v>
      </c>
      <c r="S249" s="15" t="s">
        <v>61</v>
      </c>
      <c r="T249" s="15" t="s">
        <v>249</v>
      </c>
      <c r="U249" s="15" t="s">
        <v>63</v>
      </c>
      <c r="V249" s="15" t="s">
        <v>288</v>
      </c>
      <c r="W249" s="15" t="s">
        <v>289</v>
      </c>
      <c r="X249" s="15" t="s">
        <v>290</v>
      </c>
      <c r="Y249" s="15" t="s">
        <v>291</v>
      </c>
      <c r="Z249" s="15" t="s">
        <v>292</v>
      </c>
      <c r="AB249" s="61" t="s">
        <v>293</v>
      </c>
      <c r="AC249" s="62">
        <v>44880</v>
      </c>
      <c r="AD249" s="61" t="s">
        <v>294</v>
      </c>
      <c r="AE249" s="61">
        <v>44868</v>
      </c>
      <c r="AF249" s="15" t="s">
        <v>295</v>
      </c>
      <c r="AG249" s="15" t="s">
        <v>259</v>
      </c>
      <c r="AH249" s="15" t="s">
        <v>171</v>
      </c>
    </row>
    <row r="250" spans="1:34" ht="45" x14ac:dyDescent="0.25">
      <c r="A250" s="9" t="s">
        <v>1243</v>
      </c>
      <c r="B250" s="10" t="s">
        <v>1244</v>
      </c>
      <c r="C250" s="15">
        <v>87</v>
      </c>
      <c r="D250" s="15">
        <v>87</v>
      </c>
      <c r="E250" s="15" t="s">
        <v>57</v>
      </c>
      <c r="F250" s="15" t="s">
        <v>58</v>
      </c>
      <c r="G250" s="15">
        <v>172.47</v>
      </c>
      <c r="H250" s="15" t="s">
        <v>59</v>
      </c>
      <c r="I250" s="61">
        <v>39808</v>
      </c>
      <c r="J250" s="61">
        <v>39808</v>
      </c>
      <c r="K250" s="15" t="s">
        <v>59</v>
      </c>
      <c r="N250" s="15" t="s">
        <v>60</v>
      </c>
      <c r="P250" s="15" t="s">
        <v>59</v>
      </c>
      <c r="Q250" s="61">
        <v>40648</v>
      </c>
      <c r="R250" s="61">
        <v>43073</v>
      </c>
      <c r="S250" s="15" t="s">
        <v>74</v>
      </c>
      <c r="T250" s="15" t="s">
        <v>1245</v>
      </c>
      <c r="U250" s="15" t="s">
        <v>63</v>
      </c>
      <c r="V250" s="80" t="s">
        <v>1246</v>
      </c>
      <c r="W250" s="15" t="s">
        <v>1247</v>
      </c>
      <c r="X250" s="15" t="s">
        <v>929</v>
      </c>
      <c r="Y250" s="15" t="s">
        <v>1248</v>
      </c>
      <c r="Z250" s="15" t="s">
        <v>1249</v>
      </c>
      <c r="AD250" s="61">
        <v>44136</v>
      </c>
      <c r="AE250" s="61">
        <v>45077</v>
      </c>
      <c r="AG250" s="15" t="s">
        <v>1250</v>
      </c>
      <c r="AH250" s="15" t="s">
        <v>171</v>
      </c>
    </row>
    <row r="251" spans="1:34" ht="60" x14ac:dyDescent="0.25">
      <c r="A251" s="9" t="s">
        <v>1251</v>
      </c>
      <c r="B251" s="10" t="s">
        <v>1252</v>
      </c>
      <c r="C251" s="15">
        <v>87</v>
      </c>
      <c r="D251" s="15">
        <v>87</v>
      </c>
      <c r="E251" s="15" t="s">
        <v>57</v>
      </c>
      <c r="F251" s="15" t="s">
        <v>58</v>
      </c>
      <c r="G251" s="15">
        <v>647.58000000000004</v>
      </c>
      <c r="H251" s="15" t="s">
        <v>59</v>
      </c>
      <c r="I251" s="61">
        <v>38951</v>
      </c>
      <c r="J251" s="61">
        <v>42713</v>
      </c>
      <c r="K251" s="15" t="s">
        <v>59</v>
      </c>
      <c r="N251" s="15" t="s">
        <v>60</v>
      </c>
      <c r="P251" s="15" t="s">
        <v>59</v>
      </c>
      <c r="Q251" s="61">
        <v>40648</v>
      </c>
      <c r="R251" s="61">
        <v>43073</v>
      </c>
      <c r="S251" s="15" t="s">
        <v>74</v>
      </c>
      <c r="T251" s="15" t="s">
        <v>1245</v>
      </c>
      <c r="U251" s="15" t="s">
        <v>63</v>
      </c>
      <c r="V251" s="15" t="s">
        <v>76</v>
      </c>
      <c r="W251" s="15" t="s">
        <v>1253</v>
      </c>
      <c r="X251" s="15" t="s">
        <v>1254</v>
      </c>
      <c r="Y251" s="15" t="s">
        <v>1255</v>
      </c>
      <c r="Z251" s="15" t="s">
        <v>307</v>
      </c>
      <c r="AD251" s="61">
        <v>44136</v>
      </c>
      <c r="AE251" s="61">
        <v>45077</v>
      </c>
      <c r="AG251" s="15" t="s">
        <v>1250</v>
      </c>
      <c r="AH251" s="15" t="s">
        <v>171</v>
      </c>
    </row>
    <row r="252" spans="1:34" ht="60" x14ac:dyDescent="0.25">
      <c r="A252" s="9" t="s">
        <v>1256</v>
      </c>
      <c r="B252" s="10" t="s">
        <v>1257</v>
      </c>
      <c r="C252" s="15">
        <v>87</v>
      </c>
      <c r="D252" s="15">
        <v>87</v>
      </c>
      <c r="E252" s="15" t="s">
        <v>57</v>
      </c>
      <c r="F252" s="15" t="s">
        <v>58</v>
      </c>
      <c r="G252" s="15">
        <v>260.02999999999997</v>
      </c>
      <c r="H252" s="15" t="s">
        <v>59</v>
      </c>
      <c r="I252" s="61">
        <v>38951</v>
      </c>
      <c r="J252" s="61">
        <v>42713</v>
      </c>
      <c r="K252" s="15" t="s">
        <v>59</v>
      </c>
      <c r="N252" s="15" t="s">
        <v>60</v>
      </c>
      <c r="P252" s="15" t="s">
        <v>59</v>
      </c>
      <c r="Q252" s="61">
        <v>40648</v>
      </c>
      <c r="R252" s="61">
        <v>43073</v>
      </c>
      <c r="S252" s="15" t="s">
        <v>74</v>
      </c>
      <c r="T252" s="15" t="s">
        <v>1245</v>
      </c>
      <c r="U252" s="15" t="s">
        <v>63</v>
      </c>
      <c r="V252" s="15" t="s">
        <v>76</v>
      </c>
      <c r="W252" s="15" t="s">
        <v>263</v>
      </c>
      <c r="X252" s="15" t="s">
        <v>264</v>
      </c>
      <c r="Y252" s="15" t="s">
        <v>265</v>
      </c>
      <c r="Z252" s="15" t="s">
        <v>266</v>
      </c>
      <c r="AD252" s="61">
        <v>44136</v>
      </c>
      <c r="AE252" s="61">
        <v>45077</v>
      </c>
      <c r="AG252" s="15" t="s">
        <v>1250</v>
      </c>
      <c r="AH252" s="15" t="s">
        <v>171</v>
      </c>
    </row>
    <row r="253" spans="1:34" ht="75" x14ac:dyDescent="0.25">
      <c r="A253" s="9" t="s">
        <v>1258</v>
      </c>
      <c r="B253" s="10" t="s">
        <v>1259</v>
      </c>
      <c r="C253" s="15">
        <v>87</v>
      </c>
      <c r="D253" s="15">
        <v>87</v>
      </c>
      <c r="E253" s="15" t="s">
        <v>57</v>
      </c>
      <c r="F253" s="15" t="s">
        <v>58</v>
      </c>
      <c r="G253" s="15">
        <v>225.67</v>
      </c>
      <c r="H253" s="15" t="s">
        <v>59</v>
      </c>
      <c r="I253" s="61">
        <v>39808</v>
      </c>
      <c r="J253" s="61">
        <v>39808</v>
      </c>
      <c r="K253" s="15" t="s">
        <v>59</v>
      </c>
      <c r="N253" s="15" t="s">
        <v>60</v>
      </c>
      <c r="P253" s="15" t="s">
        <v>59</v>
      </c>
      <c r="Q253" s="61">
        <v>40648</v>
      </c>
      <c r="S253" s="15" t="s">
        <v>61</v>
      </c>
      <c r="T253" s="15" t="s">
        <v>1260</v>
      </c>
      <c r="U253" s="15" t="s">
        <v>63</v>
      </c>
      <c r="V253" s="15" t="s">
        <v>1261</v>
      </c>
      <c r="W253" s="15" t="s">
        <v>1262</v>
      </c>
      <c r="X253" s="15" t="s">
        <v>443</v>
      </c>
      <c r="Y253" s="15" t="s">
        <v>1263</v>
      </c>
      <c r="Z253" s="15" t="s">
        <v>1264</v>
      </c>
      <c r="AC253" s="62" t="s">
        <v>1265</v>
      </c>
      <c r="AD253" s="82"/>
      <c r="AE253" s="82"/>
      <c r="AG253" s="15" t="s">
        <v>1250</v>
      </c>
      <c r="AH253" s="15" t="s">
        <v>171</v>
      </c>
    </row>
    <row r="254" spans="1:34" ht="45" x14ac:dyDescent="0.25">
      <c r="A254" s="9" t="s">
        <v>1266</v>
      </c>
      <c r="B254" s="10" t="s">
        <v>1267</v>
      </c>
      <c r="C254" s="15">
        <v>87</v>
      </c>
      <c r="D254" s="15">
        <v>87</v>
      </c>
      <c r="E254" s="15" t="s">
        <v>57</v>
      </c>
      <c r="F254" s="15" t="s">
        <v>58</v>
      </c>
      <c r="G254" s="15">
        <v>692.42</v>
      </c>
      <c r="H254" s="15" t="s">
        <v>59</v>
      </c>
      <c r="I254" s="61">
        <v>39960</v>
      </c>
      <c r="J254" s="61">
        <v>39960</v>
      </c>
      <c r="K254" s="15" t="s">
        <v>63</v>
      </c>
      <c r="L254" s="15" t="s">
        <v>216</v>
      </c>
      <c r="N254" s="15" t="s">
        <v>60</v>
      </c>
      <c r="P254" s="15" t="s">
        <v>59</v>
      </c>
      <c r="Q254" s="61">
        <v>40648</v>
      </c>
      <c r="R254" s="61">
        <v>43073</v>
      </c>
      <c r="S254" s="15" t="s">
        <v>74</v>
      </c>
      <c r="T254" s="15" t="s">
        <v>1245</v>
      </c>
      <c r="U254" s="15" t="s">
        <v>63</v>
      </c>
      <c r="V254" s="15" t="s">
        <v>218</v>
      </c>
      <c r="W254" s="15" t="s">
        <v>1268</v>
      </c>
      <c r="X254" s="15" t="s">
        <v>1269</v>
      </c>
      <c r="Y254" s="15" t="s">
        <v>1270</v>
      </c>
      <c r="Z254" s="15" t="s">
        <v>1271</v>
      </c>
      <c r="AD254" s="61">
        <v>44136</v>
      </c>
      <c r="AE254" s="61">
        <v>45077</v>
      </c>
      <c r="AG254" s="15" t="s">
        <v>1250</v>
      </c>
      <c r="AH254" s="15" t="s">
        <v>171</v>
      </c>
    </row>
    <row r="255" spans="1:34" ht="210" x14ac:dyDescent="0.25">
      <c r="A255" s="9" t="s">
        <v>1272</v>
      </c>
      <c r="B255" s="14" t="s">
        <v>1273</v>
      </c>
      <c r="C255" s="15">
        <v>87</v>
      </c>
      <c r="D255" s="15">
        <v>87</v>
      </c>
      <c r="E255" s="15" t="s">
        <v>57</v>
      </c>
      <c r="F255" s="15" t="s">
        <v>58</v>
      </c>
      <c r="G255" s="15">
        <v>7.45</v>
      </c>
      <c r="H255" s="15" t="s">
        <v>12</v>
      </c>
      <c r="I255" s="61">
        <v>38951</v>
      </c>
      <c r="J255" s="61">
        <v>38951</v>
      </c>
      <c r="N255" s="15" t="s">
        <v>60</v>
      </c>
      <c r="O255" s="15" t="s">
        <v>1274</v>
      </c>
      <c r="T255" s="15" t="s">
        <v>74</v>
      </c>
      <c r="U255" s="15" t="s">
        <v>12</v>
      </c>
      <c r="AH255" s="15" t="s">
        <v>171</v>
      </c>
    </row>
    <row r="256" spans="1:34" ht="105" x14ac:dyDescent="0.25">
      <c r="A256" s="9" t="s">
        <v>296</v>
      </c>
      <c r="B256" s="10" t="s">
        <v>297</v>
      </c>
      <c r="C256" s="15" t="s">
        <v>298</v>
      </c>
      <c r="D256" s="15">
        <v>23</v>
      </c>
      <c r="E256" s="15" t="s">
        <v>57</v>
      </c>
      <c r="F256" s="15" t="s">
        <v>58</v>
      </c>
      <c r="G256" s="15">
        <v>798.29</v>
      </c>
      <c r="H256" s="15" t="s">
        <v>11</v>
      </c>
      <c r="I256" s="61">
        <v>39808</v>
      </c>
      <c r="J256" s="61">
        <v>39808</v>
      </c>
      <c r="K256" s="15" t="s">
        <v>59</v>
      </c>
      <c r="N256" s="15" t="s">
        <v>60</v>
      </c>
      <c r="P256" s="15" t="s">
        <v>59</v>
      </c>
      <c r="Q256" s="61">
        <v>41142</v>
      </c>
      <c r="R256" s="61">
        <v>43224</v>
      </c>
      <c r="S256" s="15" t="s">
        <v>74</v>
      </c>
      <c r="T256" s="79" t="s">
        <v>271</v>
      </c>
      <c r="U256" s="15" t="s">
        <v>63</v>
      </c>
      <c r="V256" s="15" t="s">
        <v>76</v>
      </c>
      <c r="W256" s="15" t="s">
        <v>263</v>
      </c>
      <c r="X256" s="15" t="s">
        <v>264</v>
      </c>
      <c r="Y256" s="15" t="s">
        <v>265</v>
      </c>
      <c r="Z256" s="15" t="s">
        <v>266</v>
      </c>
      <c r="AB256" s="61" t="s">
        <v>272</v>
      </c>
      <c r="AC256" s="62">
        <v>44908</v>
      </c>
      <c r="AD256" s="61" t="s">
        <v>299</v>
      </c>
      <c r="AE256" s="61" t="s">
        <v>300</v>
      </c>
      <c r="AF256" s="15" t="s">
        <v>301</v>
      </c>
      <c r="AG256" s="15" t="s">
        <v>259</v>
      </c>
      <c r="AH256" s="15" t="s">
        <v>171</v>
      </c>
    </row>
    <row r="257" spans="1:34" ht="409.5" x14ac:dyDescent="0.25">
      <c r="A257" s="9" t="s">
        <v>302</v>
      </c>
      <c r="B257" s="10" t="s">
        <v>303</v>
      </c>
      <c r="C257" s="15" t="s">
        <v>298</v>
      </c>
      <c r="D257" s="15">
        <v>23</v>
      </c>
      <c r="E257" s="15" t="s">
        <v>57</v>
      </c>
      <c r="F257" s="15" t="s">
        <v>58</v>
      </c>
      <c r="G257" s="15">
        <v>5000.58</v>
      </c>
      <c r="H257" s="15" t="s">
        <v>59</v>
      </c>
      <c r="I257" s="61">
        <v>39960</v>
      </c>
      <c r="J257" s="61">
        <v>39960</v>
      </c>
      <c r="K257" s="15" t="s">
        <v>59</v>
      </c>
      <c r="N257" s="15" t="s">
        <v>60</v>
      </c>
      <c r="P257" s="15" t="s">
        <v>59</v>
      </c>
      <c r="Q257" s="61">
        <v>41219</v>
      </c>
      <c r="R257" s="61">
        <v>43425</v>
      </c>
      <c r="S257" s="15" t="s">
        <v>74</v>
      </c>
      <c r="T257" s="15" t="s">
        <v>277</v>
      </c>
      <c r="U257" s="15" t="s">
        <v>63</v>
      </c>
      <c r="V257" s="15" t="s">
        <v>76</v>
      </c>
      <c r="W257" s="15" t="s">
        <v>304</v>
      </c>
      <c r="X257" s="15" t="s">
        <v>305</v>
      </c>
      <c r="Y257" s="15" t="s">
        <v>306</v>
      </c>
      <c r="Z257" s="15" t="s">
        <v>307</v>
      </c>
      <c r="AC257" s="62">
        <v>44890</v>
      </c>
      <c r="AD257" s="61">
        <v>44504</v>
      </c>
      <c r="AE257" s="61" t="s">
        <v>308</v>
      </c>
      <c r="AF257" s="15" t="s">
        <v>309</v>
      </c>
      <c r="AG257" s="15" t="s">
        <v>259</v>
      </c>
      <c r="AH257" s="15" t="s">
        <v>171</v>
      </c>
    </row>
    <row r="258" spans="1:34" ht="45" x14ac:dyDescent="0.25">
      <c r="A258" s="9" t="s">
        <v>1275</v>
      </c>
      <c r="B258" s="10" t="s">
        <v>1276</v>
      </c>
      <c r="C258" s="15" t="s">
        <v>298</v>
      </c>
      <c r="D258" s="15">
        <v>87</v>
      </c>
      <c r="E258" s="15" t="s">
        <v>57</v>
      </c>
      <c r="F258" s="15" t="s">
        <v>58</v>
      </c>
      <c r="G258" s="15">
        <v>3560.54</v>
      </c>
      <c r="H258" s="15" t="s">
        <v>59</v>
      </c>
      <c r="I258" s="61">
        <v>39185</v>
      </c>
      <c r="J258" s="61">
        <v>39185</v>
      </c>
      <c r="K258" s="15" t="s">
        <v>59</v>
      </c>
      <c r="N258" s="15" t="s">
        <v>60</v>
      </c>
      <c r="P258" s="15" t="s">
        <v>59</v>
      </c>
      <c r="Q258" s="61">
        <v>36996</v>
      </c>
      <c r="R258" s="61">
        <v>44899</v>
      </c>
      <c r="S258" s="15" t="s">
        <v>74</v>
      </c>
      <c r="T258" s="15" t="s">
        <v>1245</v>
      </c>
      <c r="U258" s="15" t="s">
        <v>63</v>
      </c>
      <c r="V258" s="15" t="s">
        <v>76</v>
      </c>
      <c r="W258" s="15" t="s">
        <v>1277</v>
      </c>
      <c r="X258" s="15" t="s">
        <v>741</v>
      </c>
      <c r="Y258" s="15" t="s">
        <v>1278</v>
      </c>
      <c r="Z258" s="15" t="s">
        <v>1279</v>
      </c>
      <c r="AD258" s="61">
        <v>44136</v>
      </c>
      <c r="AE258" s="61">
        <v>45077</v>
      </c>
      <c r="AG258" s="15" t="s">
        <v>1250</v>
      </c>
      <c r="AH258" s="15" t="s">
        <v>171</v>
      </c>
    </row>
    <row r="259" spans="1:34" ht="75" x14ac:dyDescent="0.25">
      <c r="A259" s="9" t="s">
        <v>234</v>
      </c>
      <c r="B259" s="10" t="s">
        <v>235</v>
      </c>
      <c r="C259" s="15" t="s">
        <v>236</v>
      </c>
      <c r="D259" s="15">
        <v>19</v>
      </c>
      <c r="E259" s="15" t="s">
        <v>57</v>
      </c>
      <c r="F259" s="15" t="s">
        <v>58</v>
      </c>
      <c r="G259" s="15">
        <v>1317.95</v>
      </c>
      <c r="H259" s="15" t="s">
        <v>11</v>
      </c>
      <c r="I259" s="61">
        <v>39185</v>
      </c>
      <c r="J259" s="61">
        <v>39185</v>
      </c>
      <c r="K259" s="15" t="s">
        <v>63</v>
      </c>
      <c r="M259" s="15" t="s">
        <v>237</v>
      </c>
      <c r="N259" s="15" t="s">
        <v>60</v>
      </c>
      <c r="P259" s="15" t="s">
        <v>59</v>
      </c>
      <c r="Q259" s="61">
        <v>40680</v>
      </c>
      <c r="R259" s="61">
        <v>42775</v>
      </c>
      <c r="S259" s="15" t="s">
        <v>61</v>
      </c>
      <c r="T259" s="15" t="s">
        <v>174</v>
      </c>
      <c r="U259" s="15" t="s">
        <v>63</v>
      </c>
      <c r="V259" s="15" t="s">
        <v>174</v>
      </c>
      <c r="W259" s="15" t="s">
        <v>175</v>
      </c>
      <c r="X259" s="15" t="s">
        <v>176</v>
      </c>
      <c r="Y259" s="15" t="s">
        <v>177</v>
      </c>
      <c r="Z259" s="15" t="s">
        <v>178</v>
      </c>
      <c r="AB259" s="61">
        <v>44250</v>
      </c>
      <c r="AC259" s="62">
        <v>44896</v>
      </c>
      <c r="AD259" s="61">
        <v>44621</v>
      </c>
      <c r="AE259" s="61">
        <v>44985</v>
      </c>
      <c r="AG259" s="15" t="s">
        <v>170</v>
      </c>
      <c r="AH259" s="15" t="s">
        <v>171</v>
      </c>
    </row>
    <row r="260" spans="1:34" ht="45" x14ac:dyDescent="0.25">
      <c r="A260" s="9" t="s">
        <v>1280</v>
      </c>
      <c r="B260" s="10" t="s">
        <v>1281</v>
      </c>
      <c r="C260" s="15" t="s">
        <v>298</v>
      </c>
      <c r="D260" s="15">
        <v>87</v>
      </c>
      <c r="E260" s="15" t="s">
        <v>57</v>
      </c>
      <c r="F260" s="15" t="s">
        <v>58</v>
      </c>
      <c r="G260" s="15">
        <v>439.77</v>
      </c>
      <c r="H260" s="15" t="s">
        <v>59</v>
      </c>
      <c r="I260" s="61">
        <v>38951</v>
      </c>
      <c r="J260" s="61">
        <v>38951</v>
      </c>
      <c r="K260" s="15" t="s">
        <v>59</v>
      </c>
      <c r="N260" s="15" t="s">
        <v>60</v>
      </c>
      <c r="P260" s="15" t="s">
        <v>59</v>
      </c>
      <c r="Q260" s="61">
        <v>40648</v>
      </c>
      <c r="R260" s="61">
        <v>43073</v>
      </c>
      <c r="S260" s="15" t="s">
        <v>74</v>
      </c>
      <c r="T260" s="15" t="s">
        <v>1245</v>
      </c>
      <c r="U260" s="15" t="s">
        <v>63</v>
      </c>
      <c r="V260" s="80" t="s">
        <v>1246</v>
      </c>
      <c r="W260" s="15" t="s">
        <v>1282</v>
      </c>
      <c r="X260" s="15" t="s">
        <v>1283</v>
      </c>
      <c r="Y260" s="15" t="s">
        <v>1284</v>
      </c>
      <c r="Z260" s="15" t="s">
        <v>198</v>
      </c>
      <c r="AD260" s="61">
        <v>44136</v>
      </c>
      <c r="AE260" s="61">
        <v>45077</v>
      </c>
      <c r="AG260" s="15" t="s">
        <v>1250</v>
      </c>
      <c r="AH260" s="15" t="s">
        <v>171</v>
      </c>
    </row>
    <row r="261" spans="1:34" ht="180" x14ac:dyDescent="0.25">
      <c r="A261" s="9" t="s">
        <v>238</v>
      </c>
      <c r="B261" s="10" t="s">
        <v>239</v>
      </c>
      <c r="C261" s="15" t="s">
        <v>240</v>
      </c>
      <c r="D261" s="15">
        <v>19</v>
      </c>
      <c r="E261" s="15" t="s">
        <v>151</v>
      </c>
      <c r="F261" s="15" t="s">
        <v>58</v>
      </c>
      <c r="G261" s="15">
        <v>46020.31</v>
      </c>
      <c r="H261" s="15" t="s">
        <v>11</v>
      </c>
      <c r="I261" s="61">
        <v>38779</v>
      </c>
      <c r="J261" s="61">
        <v>43473</v>
      </c>
      <c r="K261" s="15" t="s">
        <v>59</v>
      </c>
      <c r="N261" s="15" t="s">
        <v>60</v>
      </c>
      <c r="P261" s="15" t="s">
        <v>59</v>
      </c>
      <c r="Q261" s="61">
        <v>41043</v>
      </c>
      <c r="R261" s="61">
        <v>42775</v>
      </c>
      <c r="S261" s="15" t="s">
        <v>74</v>
      </c>
      <c r="T261" s="15" t="s">
        <v>190</v>
      </c>
      <c r="U261" s="15" t="s">
        <v>63</v>
      </c>
      <c r="V261" s="15" t="s">
        <v>92</v>
      </c>
      <c r="W261" s="15" t="s">
        <v>241</v>
      </c>
      <c r="X261" s="15" t="s">
        <v>242</v>
      </c>
      <c r="Y261" s="15" t="s">
        <v>243</v>
      </c>
      <c r="Z261" s="15" t="s">
        <v>244</v>
      </c>
      <c r="AA261" s="15" t="s">
        <v>245</v>
      </c>
      <c r="AB261" s="61" t="s">
        <v>195</v>
      </c>
      <c r="AC261" s="62">
        <v>44603</v>
      </c>
      <c r="AD261" s="61">
        <v>43922</v>
      </c>
      <c r="AE261" s="82">
        <v>45016</v>
      </c>
      <c r="AF261" s="15" t="s">
        <v>246</v>
      </c>
      <c r="AG261" s="15" t="s">
        <v>170</v>
      </c>
      <c r="AH261" s="15" t="s">
        <v>171</v>
      </c>
    </row>
    <row r="262" spans="1:34" ht="409.5" x14ac:dyDescent="0.25">
      <c r="A262" s="9" t="s">
        <v>310</v>
      </c>
      <c r="B262" s="10" t="s">
        <v>311</v>
      </c>
      <c r="C262" s="15">
        <v>23</v>
      </c>
      <c r="D262" s="15">
        <v>23</v>
      </c>
      <c r="E262" s="15" t="s">
        <v>151</v>
      </c>
      <c r="F262" s="15" t="s">
        <v>58</v>
      </c>
      <c r="G262" s="15">
        <v>740.27</v>
      </c>
      <c r="H262" s="15" t="s">
        <v>11</v>
      </c>
      <c r="I262" s="61">
        <v>38779</v>
      </c>
      <c r="J262" s="61">
        <v>43473</v>
      </c>
      <c r="K262" s="15" t="s">
        <v>59</v>
      </c>
      <c r="N262" s="15" t="s">
        <v>60</v>
      </c>
      <c r="P262" s="15" t="s">
        <v>63</v>
      </c>
      <c r="Q262" s="61">
        <v>39986</v>
      </c>
      <c r="R262" s="61">
        <v>39310</v>
      </c>
      <c r="S262" s="15" t="s">
        <v>61</v>
      </c>
      <c r="T262" s="15" t="s">
        <v>249</v>
      </c>
      <c r="U262" s="15" t="s">
        <v>63</v>
      </c>
      <c r="V262" s="15" t="s">
        <v>250</v>
      </c>
      <c r="W262" s="15" t="s">
        <v>251</v>
      </c>
      <c r="X262" s="15" t="s">
        <v>252</v>
      </c>
      <c r="Y262" s="15" t="s">
        <v>253</v>
      </c>
      <c r="Z262" s="15" t="s">
        <v>254</v>
      </c>
      <c r="AB262" s="61" t="s">
        <v>255</v>
      </c>
      <c r="AD262" s="61" t="s">
        <v>312</v>
      </c>
      <c r="AE262" s="61" t="s">
        <v>313</v>
      </c>
      <c r="AF262" s="15" t="s">
        <v>258</v>
      </c>
      <c r="AG262" s="15" t="s">
        <v>259</v>
      </c>
      <c r="AH262" s="15" t="s">
        <v>171</v>
      </c>
    </row>
    <row r="263" spans="1:34" ht="135" x14ac:dyDescent="0.25">
      <c r="A263" s="9" t="s">
        <v>314</v>
      </c>
      <c r="B263" s="10" t="s">
        <v>315</v>
      </c>
      <c r="C263" s="15" t="s">
        <v>316</v>
      </c>
      <c r="D263" s="15">
        <v>23</v>
      </c>
      <c r="E263" s="15" t="s">
        <v>151</v>
      </c>
      <c r="F263" s="15" t="s">
        <v>58</v>
      </c>
      <c r="G263" s="15">
        <v>65967.02</v>
      </c>
      <c r="H263" s="15" t="s">
        <v>11</v>
      </c>
      <c r="I263" s="61">
        <v>38832</v>
      </c>
      <c r="J263" s="61">
        <v>43473</v>
      </c>
      <c r="K263" s="15" t="s">
        <v>59</v>
      </c>
      <c r="N263" s="15" t="s">
        <v>60</v>
      </c>
      <c r="P263" s="15" t="s">
        <v>63</v>
      </c>
      <c r="Q263" s="61">
        <v>40638</v>
      </c>
      <c r="R263" s="61">
        <v>40711</v>
      </c>
      <c r="S263" s="15" t="s">
        <v>61</v>
      </c>
      <c r="T263" s="15" t="s">
        <v>271</v>
      </c>
      <c r="U263" s="15" t="s">
        <v>63</v>
      </c>
      <c r="V263" s="15" t="s">
        <v>271</v>
      </c>
      <c r="W263" s="15" t="s">
        <v>317</v>
      </c>
      <c r="X263" s="15" t="s">
        <v>318</v>
      </c>
      <c r="Y263" s="15" t="s">
        <v>319</v>
      </c>
      <c r="Z263" s="15" t="s">
        <v>320</v>
      </c>
      <c r="AA263" s="15" t="s">
        <v>321</v>
      </c>
      <c r="AB263" s="61" t="s">
        <v>322</v>
      </c>
      <c r="AC263" s="62">
        <v>44908</v>
      </c>
      <c r="AD263" s="61" t="s">
        <v>323</v>
      </c>
      <c r="AE263" s="61" t="s">
        <v>324</v>
      </c>
      <c r="AF263" s="15" t="s">
        <v>301</v>
      </c>
      <c r="AG263" s="15" t="s">
        <v>259</v>
      </c>
      <c r="AH263" s="15" t="s">
        <v>171</v>
      </c>
    </row>
  </sheetData>
  <sheetProtection algorithmName="SHA-512" hashValue="ZjU/Ra12WTxMieWLvqajHjPQBRu48hEE3puRVADrblQ0AczdaORXR8LYwXDz+O1+rKhX12ruorDs9WD6Wcm7pw==" saltValue="9QjyUoLu37XXhBSdv+SjBw==" spinCount="100000" sheet="1" objects="1" scenarios="1"/>
  <sortState xmlns:xlrd2="http://schemas.microsoft.com/office/spreadsheetml/2017/richdata2" ref="A3:AH264">
    <sortCondition ref="A3:A264"/>
  </sortState>
  <hyperlinks>
    <hyperlink ref="Y105" r:id="rId1" xr:uid="{00000000-0004-0000-0600-000000000000}"/>
  </hyperlinks>
  <pageMargins left="0.7" right="0.7" top="0.75" bottom="0.75" header="0.3" footer="0.3"/>
  <pageSetup paperSize="9"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AG27"/>
  <sheetViews>
    <sheetView topLeftCell="A2" zoomScale="96" zoomScaleNormal="96" workbookViewId="0">
      <selection activeCell="B2" sqref="B2:B802"/>
    </sheetView>
  </sheetViews>
  <sheetFormatPr baseColWidth="10" defaultRowHeight="15" x14ac:dyDescent="0.25"/>
  <sheetData>
    <row r="1" spans="1:33" ht="240" x14ac:dyDescent="0.25">
      <c r="A1" s="63" t="s">
        <v>22</v>
      </c>
      <c r="B1" s="63" t="s">
        <v>23</v>
      </c>
      <c r="C1" s="63" t="s">
        <v>24</v>
      </c>
      <c r="D1" s="63" t="s">
        <v>25</v>
      </c>
      <c r="E1" s="63" t="s">
        <v>26</v>
      </c>
      <c r="F1" s="63" t="s">
        <v>27</v>
      </c>
      <c r="G1" s="63" t="s">
        <v>28</v>
      </c>
      <c r="H1" s="63" t="s">
        <v>29</v>
      </c>
      <c r="I1" s="64" t="s">
        <v>30</v>
      </c>
      <c r="J1" s="64" t="s">
        <v>31</v>
      </c>
      <c r="K1" s="63" t="s">
        <v>32</v>
      </c>
      <c r="L1" s="63" t="s">
        <v>33</v>
      </c>
      <c r="M1" s="63" t="s">
        <v>34</v>
      </c>
      <c r="N1" s="63" t="s">
        <v>35</v>
      </c>
      <c r="O1" s="63" t="s">
        <v>36</v>
      </c>
      <c r="P1" s="63" t="s">
        <v>37</v>
      </c>
      <c r="Q1" s="64" t="s">
        <v>38</v>
      </c>
      <c r="R1" s="64" t="s">
        <v>39</v>
      </c>
      <c r="S1" s="63" t="s">
        <v>40</v>
      </c>
      <c r="T1" s="63" t="s">
        <v>41</v>
      </c>
      <c r="U1" s="63" t="s">
        <v>42</v>
      </c>
      <c r="V1" s="63" t="s">
        <v>43</v>
      </c>
      <c r="W1" s="63" t="s">
        <v>23</v>
      </c>
      <c r="X1" s="63" t="s">
        <v>44</v>
      </c>
      <c r="Y1" s="63" t="s">
        <v>45</v>
      </c>
      <c r="Z1" s="63" t="s">
        <v>46</v>
      </c>
      <c r="AA1" s="63" t="s">
        <v>47</v>
      </c>
      <c r="AB1" s="64" t="s">
        <v>48</v>
      </c>
      <c r="AC1" s="64" t="s">
        <v>50</v>
      </c>
      <c r="AD1" s="64" t="s">
        <v>51</v>
      </c>
      <c r="AE1" s="63" t="s">
        <v>52</v>
      </c>
      <c r="AF1" s="63" t="s">
        <v>53</v>
      </c>
      <c r="AG1" s="63" t="s">
        <v>54</v>
      </c>
    </row>
    <row r="2" spans="1:33" ht="210" x14ac:dyDescent="0.25">
      <c r="A2" s="65" t="s">
        <v>1285</v>
      </c>
      <c r="B2" s="66" t="s">
        <v>1286</v>
      </c>
      <c r="C2" s="66">
        <v>17</v>
      </c>
      <c r="D2" s="66">
        <v>17</v>
      </c>
      <c r="E2" s="66" t="s">
        <v>57</v>
      </c>
      <c r="F2" s="66" t="s">
        <v>1287</v>
      </c>
      <c r="G2" s="66">
        <v>3892.6</v>
      </c>
      <c r="H2" s="66" t="s">
        <v>63</v>
      </c>
      <c r="I2" s="67">
        <v>39185</v>
      </c>
      <c r="J2" s="67">
        <v>39185</v>
      </c>
      <c r="K2" s="66" t="s">
        <v>59</v>
      </c>
      <c r="L2" s="66"/>
      <c r="M2" s="66"/>
      <c r="N2" s="66" t="s">
        <v>1288</v>
      </c>
      <c r="O2" s="66" t="s">
        <v>1289</v>
      </c>
      <c r="P2" s="66" t="s">
        <v>63</v>
      </c>
      <c r="Q2" s="67">
        <v>43277</v>
      </c>
      <c r="R2" s="66" t="s">
        <v>1290</v>
      </c>
      <c r="S2" s="66" t="s">
        <v>74</v>
      </c>
      <c r="T2" s="66" t="s">
        <v>1291</v>
      </c>
      <c r="U2" s="66" t="s">
        <v>63</v>
      </c>
      <c r="V2" s="66" t="s">
        <v>1291</v>
      </c>
      <c r="W2" s="66" t="s">
        <v>1292</v>
      </c>
      <c r="X2" s="66" t="s">
        <v>1293</v>
      </c>
      <c r="Y2" s="66" t="s">
        <v>1294</v>
      </c>
      <c r="Z2" s="66" t="s">
        <v>1295</v>
      </c>
      <c r="AA2" s="68"/>
      <c r="AB2" s="68"/>
      <c r="AC2" s="68"/>
      <c r="AD2" s="68"/>
      <c r="AE2" s="68"/>
      <c r="AF2" s="66" t="s">
        <v>1209</v>
      </c>
      <c r="AG2" s="66" t="s">
        <v>71</v>
      </c>
    </row>
    <row r="3" spans="1:33" ht="105" x14ac:dyDescent="0.25">
      <c r="A3" s="65" t="s">
        <v>1296</v>
      </c>
      <c r="B3" s="66" t="s">
        <v>1297</v>
      </c>
      <c r="C3" s="66">
        <v>17</v>
      </c>
      <c r="D3" s="66">
        <v>17</v>
      </c>
      <c r="E3" s="66" t="s">
        <v>57</v>
      </c>
      <c r="F3" s="66" t="s">
        <v>1287</v>
      </c>
      <c r="G3" s="66">
        <v>13604.65</v>
      </c>
      <c r="H3" s="66" t="s">
        <v>63</v>
      </c>
      <c r="I3" s="67">
        <v>39960</v>
      </c>
      <c r="J3" s="67">
        <v>39960</v>
      </c>
      <c r="K3" s="66" t="s">
        <v>59</v>
      </c>
      <c r="L3" s="66"/>
      <c r="M3" s="66"/>
      <c r="N3" s="66" t="s">
        <v>60</v>
      </c>
      <c r="O3" s="66"/>
      <c r="P3" s="66" t="s">
        <v>63</v>
      </c>
      <c r="Q3" s="67">
        <v>40323</v>
      </c>
      <c r="R3" s="67">
        <v>44293</v>
      </c>
      <c r="S3" s="66" t="s">
        <v>61</v>
      </c>
      <c r="T3" s="66" t="s">
        <v>1298</v>
      </c>
      <c r="U3" s="66" t="s">
        <v>63</v>
      </c>
      <c r="V3" s="66" t="s">
        <v>1299</v>
      </c>
      <c r="W3" s="66" t="s">
        <v>1300</v>
      </c>
      <c r="X3" s="66" t="s">
        <v>1301</v>
      </c>
      <c r="Y3" s="66" t="s">
        <v>1302</v>
      </c>
      <c r="Z3" s="66" t="s">
        <v>1303</v>
      </c>
      <c r="AA3" s="66"/>
      <c r="AB3" s="67">
        <v>44448</v>
      </c>
      <c r="AC3" s="67">
        <v>44562</v>
      </c>
      <c r="AD3" s="67">
        <v>45657</v>
      </c>
      <c r="AE3" s="66"/>
      <c r="AF3" s="66" t="s">
        <v>1172</v>
      </c>
      <c r="AG3" s="66" t="s">
        <v>71</v>
      </c>
    </row>
    <row r="4" spans="1:33" ht="105" x14ac:dyDescent="0.25">
      <c r="A4" s="65" t="s">
        <v>1304</v>
      </c>
      <c r="B4" s="66" t="s">
        <v>1305</v>
      </c>
      <c r="C4" s="66">
        <v>17</v>
      </c>
      <c r="D4" s="66">
        <v>17</v>
      </c>
      <c r="E4" s="66" t="s">
        <v>57</v>
      </c>
      <c r="F4" s="66" t="s">
        <v>1287</v>
      </c>
      <c r="G4" s="66">
        <v>10722.68</v>
      </c>
      <c r="H4" s="66" t="s">
        <v>63</v>
      </c>
      <c r="I4" s="67">
        <v>39960</v>
      </c>
      <c r="J4" s="67">
        <v>39960</v>
      </c>
      <c r="K4" s="66" t="s">
        <v>59</v>
      </c>
      <c r="L4" s="66"/>
      <c r="M4" s="66"/>
      <c r="N4" s="66" t="s">
        <v>60</v>
      </c>
      <c r="O4" s="66"/>
      <c r="P4" s="66" t="s">
        <v>63</v>
      </c>
      <c r="Q4" s="67">
        <v>41673</v>
      </c>
      <c r="R4" s="67">
        <v>44293</v>
      </c>
      <c r="S4" s="66" t="s">
        <v>61</v>
      </c>
      <c r="T4" s="66" t="s">
        <v>1298</v>
      </c>
      <c r="U4" s="66" t="s">
        <v>63</v>
      </c>
      <c r="V4" s="66" t="s">
        <v>1299</v>
      </c>
      <c r="W4" s="66" t="s">
        <v>1306</v>
      </c>
      <c r="X4" s="66" t="s">
        <v>126</v>
      </c>
      <c r="Y4" s="66" t="s">
        <v>1307</v>
      </c>
      <c r="Z4" s="66" t="s">
        <v>1308</v>
      </c>
      <c r="AA4" s="66"/>
      <c r="AB4" s="67">
        <v>44448</v>
      </c>
      <c r="AC4" s="67">
        <v>44562</v>
      </c>
      <c r="AD4" s="67">
        <v>45657</v>
      </c>
      <c r="AE4" s="66"/>
      <c r="AF4" s="66" t="s">
        <v>1153</v>
      </c>
      <c r="AG4" s="66" t="s">
        <v>71</v>
      </c>
    </row>
    <row r="5" spans="1:33" ht="105" x14ac:dyDescent="0.25">
      <c r="A5" s="65" t="s">
        <v>1309</v>
      </c>
      <c r="B5" s="66" t="s">
        <v>1310</v>
      </c>
      <c r="C5" s="66">
        <v>17</v>
      </c>
      <c r="D5" s="66">
        <v>17</v>
      </c>
      <c r="E5" s="66" t="s">
        <v>57</v>
      </c>
      <c r="F5" s="66" t="s">
        <v>1287</v>
      </c>
      <c r="G5" s="66">
        <v>26140.87</v>
      </c>
      <c r="H5" s="66" t="s">
        <v>63</v>
      </c>
      <c r="I5" s="67">
        <v>39960</v>
      </c>
      <c r="J5" s="67">
        <v>39960</v>
      </c>
      <c r="K5" s="66" t="s">
        <v>59</v>
      </c>
      <c r="L5" s="66"/>
      <c r="M5" s="66"/>
      <c r="N5" s="66" t="s">
        <v>60</v>
      </c>
      <c r="O5" s="66"/>
      <c r="P5" s="66" t="s">
        <v>63</v>
      </c>
      <c r="Q5" s="67">
        <v>41337</v>
      </c>
      <c r="R5" s="67">
        <v>44293</v>
      </c>
      <c r="S5" s="66" t="s">
        <v>61</v>
      </c>
      <c r="T5" s="66" t="s">
        <v>1311</v>
      </c>
      <c r="U5" s="66" t="s">
        <v>63</v>
      </c>
      <c r="V5" s="66" t="s">
        <v>1312</v>
      </c>
      <c r="W5" s="66" t="s">
        <v>1313</v>
      </c>
      <c r="X5" s="66" t="s">
        <v>1314</v>
      </c>
      <c r="Y5" s="66" t="s">
        <v>1315</v>
      </c>
      <c r="Z5" s="66" t="s">
        <v>1316</v>
      </c>
      <c r="AA5" s="66"/>
      <c r="AB5" s="67">
        <v>43794</v>
      </c>
      <c r="AC5" s="67">
        <v>43831</v>
      </c>
      <c r="AD5" s="67">
        <v>44926</v>
      </c>
      <c r="AE5" s="66"/>
      <c r="AF5" s="66" t="s">
        <v>1231</v>
      </c>
      <c r="AG5" s="66" t="s">
        <v>71</v>
      </c>
    </row>
    <row r="6" spans="1:33" ht="105" x14ac:dyDescent="0.25">
      <c r="A6" s="65" t="s">
        <v>1317</v>
      </c>
      <c r="B6" s="66" t="s">
        <v>1318</v>
      </c>
      <c r="C6" s="66">
        <v>17</v>
      </c>
      <c r="D6" s="66">
        <v>17</v>
      </c>
      <c r="E6" s="66" t="s">
        <v>57</v>
      </c>
      <c r="F6" s="66" t="s">
        <v>1287</v>
      </c>
      <c r="G6" s="66">
        <v>14007.02</v>
      </c>
      <c r="H6" s="66" t="s">
        <v>63</v>
      </c>
      <c r="I6" s="67">
        <v>38938</v>
      </c>
      <c r="J6" s="67">
        <v>38938</v>
      </c>
      <c r="K6" s="66" t="s">
        <v>59</v>
      </c>
      <c r="L6" s="66"/>
      <c r="M6" s="66"/>
      <c r="N6" s="66" t="s">
        <v>60</v>
      </c>
      <c r="O6" s="66"/>
      <c r="P6" s="66" t="s">
        <v>63</v>
      </c>
      <c r="Q6" s="67">
        <v>41337</v>
      </c>
      <c r="R6" s="67">
        <v>44293</v>
      </c>
      <c r="S6" s="66" t="s">
        <v>61</v>
      </c>
      <c r="T6" s="66" t="s">
        <v>1311</v>
      </c>
      <c r="U6" s="66" t="s">
        <v>63</v>
      </c>
      <c r="V6" s="66" t="s">
        <v>1312</v>
      </c>
      <c r="W6" s="66" t="s">
        <v>1213</v>
      </c>
      <c r="X6" s="66" t="s">
        <v>1214</v>
      </c>
      <c r="Y6" s="66" t="s">
        <v>1215</v>
      </c>
      <c r="Z6" s="66" t="s">
        <v>1216</v>
      </c>
      <c r="AA6" s="66"/>
      <c r="AB6" s="67">
        <v>43794</v>
      </c>
      <c r="AC6" s="67">
        <v>43831</v>
      </c>
      <c r="AD6" s="67">
        <v>44926</v>
      </c>
      <c r="AE6" s="66"/>
      <c r="AF6" s="66" t="s">
        <v>1172</v>
      </c>
      <c r="AG6" s="66" t="s">
        <v>71</v>
      </c>
    </row>
    <row r="7" spans="1:33" ht="90" x14ac:dyDescent="0.25">
      <c r="A7" s="65" t="s">
        <v>1319</v>
      </c>
      <c r="B7" s="66" t="s">
        <v>1320</v>
      </c>
      <c r="C7" s="66">
        <v>17</v>
      </c>
      <c r="D7" s="66">
        <v>17</v>
      </c>
      <c r="E7" s="66" t="s">
        <v>57</v>
      </c>
      <c r="F7" s="66" t="s">
        <v>1287</v>
      </c>
      <c r="G7" s="66">
        <v>11564.63</v>
      </c>
      <c r="H7" s="66" t="s">
        <v>63</v>
      </c>
      <c r="I7" s="67">
        <v>39031</v>
      </c>
      <c r="J7" s="67">
        <v>39031</v>
      </c>
      <c r="K7" s="66" t="s">
        <v>59</v>
      </c>
      <c r="L7" s="66"/>
      <c r="M7" s="66"/>
      <c r="N7" s="66" t="s">
        <v>60</v>
      </c>
      <c r="O7" s="66"/>
      <c r="P7" s="66" t="s">
        <v>63</v>
      </c>
      <c r="Q7" s="67">
        <v>43602</v>
      </c>
      <c r="R7" s="67">
        <v>43271</v>
      </c>
      <c r="S7" s="66" t="s">
        <v>61</v>
      </c>
      <c r="T7" s="66" t="s">
        <v>1175</v>
      </c>
      <c r="U7" s="66" t="s">
        <v>63</v>
      </c>
      <c r="V7" s="66" t="s">
        <v>1321</v>
      </c>
      <c r="W7" s="66" t="s">
        <v>1177</v>
      </c>
      <c r="X7" s="66" t="s">
        <v>1178</v>
      </c>
      <c r="Y7" s="66" t="s">
        <v>1179</v>
      </c>
      <c r="Z7" s="66" t="s">
        <v>1180</v>
      </c>
      <c r="AA7" s="66"/>
      <c r="AB7" s="67">
        <v>44102</v>
      </c>
      <c r="AC7" s="67">
        <v>44197</v>
      </c>
      <c r="AD7" s="67">
        <v>45291</v>
      </c>
      <c r="AE7" s="66"/>
      <c r="AF7" s="66" t="s">
        <v>1231</v>
      </c>
      <c r="AG7" s="66" t="s">
        <v>71</v>
      </c>
    </row>
    <row r="8" spans="1:33" ht="105" x14ac:dyDescent="0.25">
      <c r="A8" s="65" t="s">
        <v>1322</v>
      </c>
      <c r="B8" s="66" t="s">
        <v>1323</v>
      </c>
      <c r="C8" s="66" t="s">
        <v>1324</v>
      </c>
      <c r="D8" s="66" t="s">
        <v>1325</v>
      </c>
      <c r="E8" s="66" t="s">
        <v>57</v>
      </c>
      <c r="F8" s="66" t="s">
        <v>1287</v>
      </c>
      <c r="G8" s="66">
        <v>20325.650000000001</v>
      </c>
      <c r="H8" s="66" t="s">
        <v>63</v>
      </c>
      <c r="I8" s="67">
        <v>39185</v>
      </c>
      <c r="J8" s="67">
        <v>39185</v>
      </c>
      <c r="K8" s="66" t="s">
        <v>59</v>
      </c>
      <c r="L8" s="66"/>
      <c r="M8" s="66"/>
      <c r="N8" s="66" t="s">
        <v>60</v>
      </c>
      <c r="O8" s="66" t="s">
        <v>1326</v>
      </c>
      <c r="P8" s="66" t="s">
        <v>63</v>
      </c>
      <c r="Q8" s="67">
        <v>37986</v>
      </c>
      <c r="R8" s="66" t="s">
        <v>1327</v>
      </c>
      <c r="S8" s="66" t="s">
        <v>74</v>
      </c>
      <c r="T8" s="66" t="s">
        <v>1328</v>
      </c>
      <c r="U8" s="66" t="s">
        <v>63</v>
      </c>
      <c r="V8" s="66" t="s">
        <v>1329</v>
      </c>
      <c r="W8" s="66" t="s">
        <v>1330</v>
      </c>
      <c r="X8" s="66" t="s">
        <v>1331</v>
      </c>
      <c r="Y8" s="66" t="s">
        <v>1332</v>
      </c>
      <c r="Z8" s="66" t="s">
        <v>1333</v>
      </c>
      <c r="AA8" s="66"/>
      <c r="AB8" s="68"/>
      <c r="AC8" s="68"/>
      <c r="AD8" s="68"/>
      <c r="AE8" s="66"/>
      <c r="AF8" s="66" t="s">
        <v>784</v>
      </c>
      <c r="AG8" s="66" t="s">
        <v>71</v>
      </c>
    </row>
    <row r="9" spans="1:33" ht="120" x14ac:dyDescent="0.25">
      <c r="A9" s="65" t="s">
        <v>1334</v>
      </c>
      <c r="B9" s="66" t="s">
        <v>1335</v>
      </c>
      <c r="C9" s="66" t="s">
        <v>1336</v>
      </c>
      <c r="D9" s="66">
        <v>17</v>
      </c>
      <c r="E9" s="66" t="s">
        <v>57</v>
      </c>
      <c r="F9" s="66" t="s">
        <v>1287</v>
      </c>
      <c r="G9" s="66">
        <v>456270.82</v>
      </c>
      <c r="H9" s="66" t="s">
        <v>63</v>
      </c>
      <c r="I9" s="67">
        <v>41933</v>
      </c>
      <c r="J9" s="67">
        <v>41933</v>
      </c>
      <c r="K9" s="66" t="s">
        <v>59</v>
      </c>
      <c r="L9" s="66"/>
      <c r="M9" s="66"/>
      <c r="N9" s="66" t="s">
        <v>60</v>
      </c>
      <c r="O9" s="66"/>
      <c r="P9" s="66" t="s">
        <v>63</v>
      </c>
      <c r="Q9" s="66" t="s">
        <v>1337</v>
      </c>
      <c r="R9" s="66" t="s">
        <v>1338</v>
      </c>
      <c r="S9" s="66" t="s">
        <v>74</v>
      </c>
      <c r="T9" s="66" t="s">
        <v>1291</v>
      </c>
      <c r="U9" s="66"/>
      <c r="V9" s="66" t="s">
        <v>1291</v>
      </c>
      <c r="W9" s="66" t="s">
        <v>1292</v>
      </c>
      <c r="X9" s="66" t="s">
        <v>1293</v>
      </c>
      <c r="Y9" s="66" t="s">
        <v>1294</v>
      </c>
      <c r="Z9" s="66" t="s">
        <v>1295</v>
      </c>
      <c r="AA9" s="68"/>
      <c r="AB9" s="68"/>
      <c r="AC9" s="68"/>
      <c r="AD9" s="68"/>
      <c r="AE9" s="68"/>
      <c r="AF9" s="66" t="s">
        <v>1153</v>
      </c>
      <c r="AG9" s="66" t="s">
        <v>1339</v>
      </c>
    </row>
    <row r="10" spans="1:33" ht="210" x14ac:dyDescent="0.25">
      <c r="A10" s="65" t="s">
        <v>1340</v>
      </c>
      <c r="B10" s="66" t="s">
        <v>1341</v>
      </c>
      <c r="C10" s="66">
        <v>17</v>
      </c>
      <c r="D10" s="66">
        <v>17</v>
      </c>
      <c r="E10" s="66" t="s">
        <v>151</v>
      </c>
      <c r="F10" s="66" t="s">
        <v>1287</v>
      </c>
      <c r="G10" s="66">
        <v>4464.12</v>
      </c>
      <c r="H10" s="66" t="s">
        <v>63</v>
      </c>
      <c r="I10" s="67">
        <v>31685</v>
      </c>
      <c r="J10" s="67">
        <v>38174</v>
      </c>
      <c r="K10" s="66" t="s">
        <v>59</v>
      </c>
      <c r="L10" s="66"/>
      <c r="M10" s="66"/>
      <c r="N10" s="66" t="s">
        <v>1288</v>
      </c>
      <c r="O10" s="66" t="s">
        <v>1289</v>
      </c>
      <c r="P10" s="66" t="s">
        <v>63</v>
      </c>
      <c r="Q10" s="67">
        <v>43277</v>
      </c>
      <c r="R10" s="66" t="s">
        <v>1290</v>
      </c>
      <c r="S10" s="66" t="s">
        <v>74</v>
      </c>
      <c r="T10" s="66" t="s">
        <v>1291</v>
      </c>
      <c r="U10" s="66" t="s">
        <v>63</v>
      </c>
      <c r="V10" s="66" t="s">
        <v>1291</v>
      </c>
      <c r="W10" s="66" t="s">
        <v>1292</v>
      </c>
      <c r="X10" s="66" t="s">
        <v>1293</v>
      </c>
      <c r="Y10" s="66" t="s">
        <v>1294</v>
      </c>
      <c r="Z10" s="66" t="s">
        <v>1295</v>
      </c>
      <c r="AA10" s="68"/>
      <c r="AB10" s="68"/>
      <c r="AC10" s="68"/>
      <c r="AD10" s="68"/>
      <c r="AE10" s="68"/>
      <c r="AF10" s="66" t="s">
        <v>1209</v>
      </c>
      <c r="AG10" s="66" t="s">
        <v>71</v>
      </c>
    </row>
    <row r="11" spans="1:33" ht="105" x14ac:dyDescent="0.25">
      <c r="A11" s="65" t="s">
        <v>1342</v>
      </c>
      <c r="B11" s="66" t="s">
        <v>1343</v>
      </c>
      <c r="C11" s="66">
        <v>17</v>
      </c>
      <c r="D11" s="66">
        <v>17</v>
      </c>
      <c r="E11" s="66" t="s">
        <v>151</v>
      </c>
      <c r="F11" s="66" t="s">
        <v>1287</v>
      </c>
      <c r="G11" s="66">
        <v>13604.92</v>
      </c>
      <c r="H11" s="66" t="s">
        <v>63</v>
      </c>
      <c r="I11" s="67">
        <v>31685</v>
      </c>
      <c r="J11" s="67">
        <v>39206</v>
      </c>
      <c r="K11" s="66" t="s">
        <v>59</v>
      </c>
      <c r="L11" s="66"/>
      <c r="M11" s="66"/>
      <c r="N11" s="66" t="s">
        <v>60</v>
      </c>
      <c r="O11" s="66"/>
      <c r="P11" s="66" t="s">
        <v>63</v>
      </c>
      <c r="Q11" s="67">
        <v>40323</v>
      </c>
      <c r="R11" s="67">
        <v>44293</v>
      </c>
      <c r="S11" s="66" t="s">
        <v>61</v>
      </c>
      <c r="T11" s="66" t="s">
        <v>1298</v>
      </c>
      <c r="U11" s="66" t="s">
        <v>63</v>
      </c>
      <c r="V11" s="66" t="s">
        <v>1299</v>
      </c>
      <c r="W11" s="66" t="s">
        <v>1300</v>
      </c>
      <c r="X11" s="66" t="s">
        <v>1301</v>
      </c>
      <c r="Y11" s="66" t="s">
        <v>1302</v>
      </c>
      <c r="Z11" s="66" t="s">
        <v>1303</v>
      </c>
      <c r="AA11" s="66"/>
      <c r="AB11" s="67">
        <v>44448</v>
      </c>
      <c r="AC11" s="67">
        <v>44562</v>
      </c>
      <c r="AD11" s="67">
        <v>45657</v>
      </c>
      <c r="AE11" s="66"/>
      <c r="AF11" s="66" t="s">
        <v>1153</v>
      </c>
      <c r="AG11" s="66" t="s">
        <v>71</v>
      </c>
    </row>
    <row r="12" spans="1:33" ht="105" x14ac:dyDescent="0.25">
      <c r="A12" s="65" t="s">
        <v>1344</v>
      </c>
      <c r="B12" s="66" t="s">
        <v>1345</v>
      </c>
      <c r="C12" s="66">
        <v>17</v>
      </c>
      <c r="D12" s="66">
        <v>17</v>
      </c>
      <c r="E12" s="66" t="s">
        <v>151</v>
      </c>
      <c r="F12" s="66" t="s">
        <v>1287</v>
      </c>
      <c r="G12" s="66">
        <v>26140.86</v>
      </c>
      <c r="H12" s="66" t="s">
        <v>63</v>
      </c>
      <c r="I12" s="67">
        <v>32202</v>
      </c>
      <c r="J12" s="67">
        <v>38174</v>
      </c>
      <c r="K12" s="66" t="s">
        <v>59</v>
      </c>
      <c r="L12" s="66"/>
      <c r="M12" s="66"/>
      <c r="N12" s="66" t="s">
        <v>60</v>
      </c>
      <c r="O12" s="66"/>
      <c r="P12" s="66" t="s">
        <v>63</v>
      </c>
      <c r="Q12" s="67">
        <v>41337</v>
      </c>
      <c r="R12" s="67">
        <v>44293</v>
      </c>
      <c r="S12" s="66" t="s">
        <v>61</v>
      </c>
      <c r="T12" s="66" t="s">
        <v>1311</v>
      </c>
      <c r="U12" s="66" t="s">
        <v>63</v>
      </c>
      <c r="V12" s="66" t="s">
        <v>1312</v>
      </c>
      <c r="W12" s="66" t="s">
        <v>1213</v>
      </c>
      <c r="X12" s="66" t="s">
        <v>1214</v>
      </c>
      <c r="Y12" s="66" t="s">
        <v>1315</v>
      </c>
      <c r="Z12" s="66" t="s">
        <v>1316</v>
      </c>
      <c r="AA12" s="66"/>
      <c r="AB12" s="67">
        <v>43794</v>
      </c>
      <c r="AC12" s="67">
        <v>43831</v>
      </c>
      <c r="AD12" s="67">
        <v>44926</v>
      </c>
      <c r="AE12" s="66"/>
      <c r="AF12" s="66" t="s">
        <v>1172</v>
      </c>
      <c r="AG12" s="66" t="s">
        <v>71</v>
      </c>
    </row>
    <row r="13" spans="1:33" ht="105" x14ac:dyDescent="0.25">
      <c r="A13" s="65" t="s">
        <v>1346</v>
      </c>
      <c r="B13" s="66" t="s">
        <v>1347</v>
      </c>
      <c r="C13" s="66" t="s">
        <v>1324</v>
      </c>
      <c r="D13" s="66" t="s">
        <v>1325</v>
      </c>
      <c r="E13" s="66" t="s">
        <v>151</v>
      </c>
      <c r="F13" s="66" t="s">
        <v>1287</v>
      </c>
      <c r="G13" s="66">
        <v>68196.84</v>
      </c>
      <c r="H13" s="66" t="s">
        <v>11</v>
      </c>
      <c r="I13" s="67">
        <v>35185</v>
      </c>
      <c r="J13" s="67">
        <v>37978</v>
      </c>
      <c r="K13" s="66" t="s">
        <v>59</v>
      </c>
      <c r="L13" s="66"/>
      <c r="M13" s="66"/>
      <c r="N13" s="66" t="s">
        <v>60</v>
      </c>
      <c r="O13" s="66" t="s">
        <v>1326</v>
      </c>
      <c r="P13" s="66" t="s">
        <v>63</v>
      </c>
      <c r="Q13" s="67">
        <v>37986</v>
      </c>
      <c r="R13" s="66" t="s">
        <v>1327</v>
      </c>
      <c r="S13" s="66" t="s">
        <v>74</v>
      </c>
      <c r="T13" s="66" t="s">
        <v>1328</v>
      </c>
      <c r="U13" s="66" t="s">
        <v>63</v>
      </c>
      <c r="V13" s="66" t="s">
        <v>1329</v>
      </c>
      <c r="W13" s="66" t="s">
        <v>1348</v>
      </c>
      <c r="X13" s="66" t="s">
        <v>1349</v>
      </c>
      <c r="Y13" s="66" t="s">
        <v>1332</v>
      </c>
      <c r="Z13" s="66" t="s">
        <v>1333</v>
      </c>
      <c r="AA13" s="66"/>
      <c r="AB13" s="68"/>
      <c r="AC13" s="68"/>
      <c r="AD13" s="68"/>
      <c r="AE13" s="66"/>
      <c r="AF13" s="66" t="s">
        <v>784</v>
      </c>
      <c r="AG13" s="66" t="s">
        <v>71</v>
      </c>
    </row>
    <row r="14" spans="1:33" ht="90" x14ac:dyDescent="0.25">
      <c r="A14" s="65" t="s">
        <v>1350</v>
      </c>
      <c r="B14" s="66" t="s">
        <v>1351</v>
      </c>
      <c r="C14" s="66">
        <v>17</v>
      </c>
      <c r="D14" s="66">
        <v>17</v>
      </c>
      <c r="E14" s="66" t="s">
        <v>151</v>
      </c>
      <c r="F14" s="66" t="s">
        <v>1287</v>
      </c>
      <c r="G14" s="66">
        <v>3328.92</v>
      </c>
      <c r="H14" s="66" t="s">
        <v>63</v>
      </c>
      <c r="I14" s="67">
        <v>38174</v>
      </c>
      <c r="J14" s="67">
        <v>38174</v>
      </c>
      <c r="K14" s="66" t="s">
        <v>59</v>
      </c>
      <c r="L14" s="66"/>
      <c r="M14" s="66"/>
      <c r="N14" s="66" t="s">
        <v>60</v>
      </c>
      <c r="O14" s="66"/>
      <c r="P14" s="66" t="s">
        <v>63</v>
      </c>
      <c r="Q14" s="67">
        <v>43291</v>
      </c>
      <c r="R14" s="67">
        <v>43271</v>
      </c>
      <c r="S14" s="66" t="s">
        <v>61</v>
      </c>
      <c r="T14" s="66" t="s">
        <v>1175</v>
      </c>
      <c r="U14" s="66" t="s">
        <v>63</v>
      </c>
      <c r="V14" s="66" t="s">
        <v>1321</v>
      </c>
      <c r="W14" s="66" t="s">
        <v>1177</v>
      </c>
      <c r="X14" s="66" t="s">
        <v>1178</v>
      </c>
      <c r="Y14" s="66" t="s">
        <v>1179</v>
      </c>
      <c r="Z14" s="66" t="s">
        <v>1180</v>
      </c>
      <c r="AA14" s="66"/>
      <c r="AB14" s="67">
        <v>44102</v>
      </c>
      <c r="AC14" s="67">
        <v>44197</v>
      </c>
      <c r="AD14" s="67">
        <v>45291</v>
      </c>
      <c r="AE14" s="66"/>
      <c r="AF14" s="66" t="s">
        <v>1352</v>
      </c>
      <c r="AG14" s="66" t="s">
        <v>71</v>
      </c>
    </row>
    <row r="15" spans="1:33" ht="105" x14ac:dyDescent="0.25">
      <c r="A15" s="65" t="s">
        <v>1353</v>
      </c>
      <c r="B15" s="66" t="s">
        <v>1354</v>
      </c>
      <c r="C15" s="66">
        <v>17</v>
      </c>
      <c r="D15" s="66">
        <v>17</v>
      </c>
      <c r="E15" s="66" t="s">
        <v>151</v>
      </c>
      <c r="F15" s="66" t="s">
        <v>1287</v>
      </c>
      <c r="G15" s="66">
        <v>14007.43</v>
      </c>
      <c r="H15" s="66" t="s">
        <v>63</v>
      </c>
      <c r="I15" s="67">
        <v>38174</v>
      </c>
      <c r="J15" s="67">
        <v>38174</v>
      </c>
      <c r="K15" s="66" t="s">
        <v>59</v>
      </c>
      <c r="L15" s="66"/>
      <c r="M15" s="66"/>
      <c r="N15" s="66" t="s">
        <v>60</v>
      </c>
      <c r="O15" s="66"/>
      <c r="P15" s="66" t="s">
        <v>63</v>
      </c>
      <c r="Q15" s="67">
        <v>41337</v>
      </c>
      <c r="R15" s="67">
        <v>44293</v>
      </c>
      <c r="S15" s="66" t="s">
        <v>61</v>
      </c>
      <c r="T15" s="66" t="s">
        <v>1311</v>
      </c>
      <c r="U15" s="66" t="s">
        <v>63</v>
      </c>
      <c r="V15" s="66" t="s">
        <v>1312</v>
      </c>
      <c r="W15" s="66" t="s">
        <v>1213</v>
      </c>
      <c r="X15" s="66" t="s">
        <v>1214</v>
      </c>
      <c r="Y15" s="66" t="s">
        <v>1215</v>
      </c>
      <c r="Z15" s="66" t="s">
        <v>1216</v>
      </c>
      <c r="AA15" s="66"/>
      <c r="AB15" s="67">
        <v>43794</v>
      </c>
      <c r="AC15" s="67">
        <v>43831</v>
      </c>
      <c r="AD15" s="67">
        <v>44926</v>
      </c>
      <c r="AE15" s="66"/>
      <c r="AF15" s="66" t="s">
        <v>1209</v>
      </c>
      <c r="AG15" s="66" t="s">
        <v>71</v>
      </c>
    </row>
    <row r="16" spans="1:33" ht="105" x14ac:dyDescent="0.25">
      <c r="A16" s="65" t="s">
        <v>1355</v>
      </c>
      <c r="B16" s="66" t="s">
        <v>1356</v>
      </c>
      <c r="C16" s="66">
        <v>17</v>
      </c>
      <c r="D16" s="66">
        <v>17</v>
      </c>
      <c r="E16" s="66" t="s">
        <v>151</v>
      </c>
      <c r="F16" s="66" t="s">
        <v>1287</v>
      </c>
      <c r="G16" s="66">
        <v>10722.25</v>
      </c>
      <c r="H16" s="66" t="s">
        <v>63</v>
      </c>
      <c r="I16" s="67">
        <v>38174</v>
      </c>
      <c r="J16" s="67">
        <v>38174</v>
      </c>
      <c r="K16" s="66" t="s">
        <v>59</v>
      </c>
      <c r="L16" s="66"/>
      <c r="M16" s="66"/>
      <c r="N16" s="66" t="s">
        <v>60</v>
      </c>
      <c r="O16" s="66"/>
      <c r="P16" s="66" t="s">
        <v>63</v>
      </c>
      <c r="Q16" s="67">
        <v>41673</v>
      </c>
      <c r="R16" s="67">
        <v>44293</v>
      </c>
      <c r="S16" s="66" t="s">
        <v>61</v>
      </c>
      <c r="T16" s="66" t="s">
        <v>1298</v>
      </c>
      <c r="U16" s="66" t="s">
        <v>63</v>
      </c>
      <c r="V16" s="66" t="s">
        <v>1299</v>
      </c>
      <c r="W16" s="66" t="s">
        <v>1306</v>
      </c>
      <c r="X16" s="66" t="s">
        <v>126</v>
      </c>
      <c r="Y16" s="66" t="s">
        <v>1307</v>
      </c>
      <c r="Z16" s="66" t="s">
        <v>1308</v>
      </c>
      <c r="AA16" s="66"/>
      <c r="AB16" s="67">
        <v>44448</v>
      </c>
      <c r="AC16" s="67">
        <v>44562</v>
      </c>
      <c r="AD16" s="67">
        <v>45657</v>
      </c>
      <c r="AE16" s="66"/>
      <c r="AF16" s="66" t="s">
        <v>1209</v>
      </c>
      <c r="AG16" s="66" t="s">
        <v>71</v>
      </c>
    </row>
    <row r="17" spans="1:33" ht="120" x14ac:dyDescent="0.25">
      <c r="A17" s="65" t="s">
        <v>1357</v>
      </c>
      <c r="B17" s="66" t="s">
        <v>1358</v>
      </c>
      <c r="C17" s="66" t="s">
        <v>1336</v>
      </c>
      <c r="D17" s="66">
        <v>17</v>
      </c>
      <c r="E17" s="66" t="s">
        <v>151</v>
      </c>
      <c r="F17" s="66" t="s">
        <v>1287</v>
      </c>
      <c r="G17" s="66">
        <v>819383.17</v>
      </c>
      <c r="H17" s="66" t="s">
        <v>63</v>
      </c>
      <c r="I17" s="67">
        <v>39751</v>
      </c>
      <c r="J17" s="67">
        <v>39751</v>
      </c>
      <c r="K17" s="66" t="s">
        <v>59</v>
      </c>
      <c r="L17" s="66"/>
      <c r="M17" s="66"/>
      <c r="N17" s="66" t="s">
        <v>60</v>
      </c>
      <c r="O17" s="66"/>
      <c r="P17" s="66" t="s">
        <v>63</v>
      </c>
      <c r="Q17" s="66" t="s">
        <v>1337</v>
      </c>
      <c r="R17" s="66" t="s">
        <v>1338</v>
      </c>
      <c r="S17" s="66" t="s">
        <v>74</v>
      </c>
      <c r="T17" s="66" t="s">
        <v>1291</v>
      </c>
      <c r="U17" s="66" t="s">
        <v>63</v>
      </c>
      <c r="V17" s="66" t="s">
        <v>1291</v>
      </c>
      <c r="W17" s="66" t="s">
        <v>1292</v>
      </c>
      <c r="X17" s="66" t="s">
        <v>1293</v>
      </c>
      <c r="Y17" s="66" t="s">
        <v>1294</v>
      </c>
      <c r="Z17" s="66" t="s">
        <v>1295</v>
      </c>
      <c r="AA17" s="68"/>
      <c r="AB17" s="68"/>
      <c r="AC17" s="68"/>
      <c r="AD17" s="68"/>
      <c r="AE17" s="68"/>
      <c r="AF17" s="66" t="s">
        <v>1222</v>
      </c>
      <c r="AG17" s="66" t="s">
        <v>1339</v>
      </c>
    </row>
    <row r="18" spans="1:33" ht="90" x14ac:dyDescent="0.25">
      <c r="A18" s="65" t="s">
        <v>1359</v>
      </c>
      <c r="B18" s="66" t="s">
        <v>1360</v>
      </c>
      <c r="C18" s="66" t="s">
        <v>1361</v>
      </c>
      <c r="D18" s="66">
        <v>33</v>
      </c>
      <c r="E18" s="66" t="s">
        <v>57</v>
      </c>
      <c r="F18" s="66" t="s">
        <v>1362</v>
      </c>
      <c r="G18" s="66">
        <v>61024.24</v>
      </c>
      <c r="H18" s="66" t="s">
        <v>11</v>
      </c>
      <c r="I18" s="67">
        <v>41858</v>
      </c>
      <c r="J18" s="67">
        <v>41858</v>
      </c>
      <c r="K18" s="66" t="s">
        <v>59</v>
      </c>
      <c r="L18" s="66"/>
      <c r="M18" s="66"/>
      <c r="N18" s="66" t="s">
        <v>60</v>
      </c>
      <c r="O18" s="66" t="s">
        <v>1363</v>
      </c>
      <c r="P18" s="66" t="s">
        <v>11</v>
      </c>
      <c r="Q18" s="67">
        <v>43277</v>
      </c>
      <c r="R18" s="66"/>
      <c r="S18" s="66" t="s">
        <v>74</v>
      </c>
      <c r="T18" s="66" t="s">
        <v>1364</v>
      </c>
      <c r="U18" s="66" t="s">
        <v>11</v>
      </c>
      <c r="V18" s="66" t="s">
        <v>1365</v>
      </c>
      <c r="W18" s="66" t="s">
        <v>1366</v>
      </c>
      <c r="X18" s="66" t="s">
        <v>1293</v>
      </c>
      <c r="Y18" s="66" t="s">
        <v>1294</v>
      </c>
      <c r="Z18" s="66" t="s">
        <v>1367</v>
      </c>
      <c r="AA18" s="66"/>
      <c r="AB18" s="66"/>
      <c r="AC18" s="66"/>
      <c r="AD18" s="66"/>
      <c r="AE18" s="66"/>
      <c r="AF18" s="66"/>
      <c r="AG18" s="66" t="s">
        <v>987</v>
      </c>
    </row>
    <row r="19" spans="1:33" ht="90" x14ac:dyDescent="0.25">
      <c r="A19" s="65" t="s">
        <v>1368</v>
      </c>
      <c r="B19" s="66" t="s">
        <v>1369</v>
      </c>
      <c r="C19" s="66">
        <v>33</v>
      </c>
      <c r="D19" s="66">
        <v>33</v>
      </c>
      <c r="E19" s="66" t="s">
        <v>57</v>
      </c>
      <c r="F19" s="66" t="s">
        <v>1362</v>
      </c>
      <c r="G19" s="66">
        <v>6002.36</v>
      </c>
      <c r="H19" s="66" t="s">
        <v>12</v>
      </c>
      <c r="I19" s="67">
        <v>42654</v>
      </c>
      <c r="J19" s="67">
        <v>44049</v>
      </c>
      <c r="K19" s="66"/>
      <c r="L19" s="66"/>
      <c r="M19" s="66"/>
      <c r="N19" s="66" t="s">
        <v>327</v>
      </c>
      <c r="O19" s="66"/>
      <c r="P19" s="66"/>
      <c r="Q19" s="66"/>
      <c r="R19" s="66"/>
      <c r="S19" s="66" t="s">
        <v>74</v>
      </c>
      <c r="T19" s="66" t="s">
        <v>1370</v>
      </c>
      <c r="U19" s="66" t="s">
        <v>63</v>
      </c>
      <c r="V19" s="66" t="s">
        <v>458</v>
      </c>
      <c r="W19" s="66" t="s">
        <v>459</v>
      </c>
      <c r="X19" s="66" t="s">
        <v>460</v>
      </c>
      <c r="Y19" s="66" t="s">
        <v>461</v>
      </c>
      <c r="Z19" s="66" t="s">
        <v>462</v>
      </c>
      <c r="AA19" s="66"/>
      <c r="AB19" s="67">
        <v>43417</v>
      </c>
      <c r="AC19" s="67">
        <v>44020</v>
      </c>
      <c r="AD19" s="67">
        <v>45114</v>
      </c>
      <c r="AE19" s="66"/>
      <c r="AF19" s="66"/>
      <c r="AG19" s="66" t="s">
        <v>987</v>
      </c>
    </row>
    <row r="20" spans="1:33" ht="60" x14ac:dyDescent="0.25">
      <c r="A20" s="65" t="s">
        <v>1371</v>
      </c>
      <c r="B20" s="66" t="s">
        <v>1372</v>
      </c>
      <c r="C20" s="66">
        <v>33</v>
      </c>
      <c r="D20" s="66">
        <v>33</v>
      </c>
      <c r="E20" s="66" t="s">
        <v>57</v>
      </c>
      <c r="F20" s="66" t="s">
        <v>1362</v>
      </c>
      <c r="G20" s="66">
        <v>22658.32</v>
      </c>
      <c r="H20" s="66" t="s">
        <v>11</v>
      </c>
      <c r="I20" s="67">
        <v>42410</v>
      </c>
      <c r="J20" s="67">
        <v>42410</v>
      </c>
      <c r="K20" s="66"/>
      <c r="L20" s="66"/>
      <c r="M20" s="66"/>
      <c r="N20" s="66" t="s">
        <v>327</v>
      </c>
      <c r="O20" s="66"/>
      <c r="P20" s="66"/>
      <c r="Q20" s="66"/>
      <c r="R20" s="66"/>
      <c r="S20" s="66" t="s">
        <v>74</v>
      </c>
      <c r="T20" s="66" t="s">
        <v>1364</v>
      </c>
      <c r="U20" s="66" t="s">
        <v>63</v>
      </c>
      <c r="V20" s="66" t="s">
        <v>1373</v>
      </c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 t="s">
        <v>987</v>
      </c>
    </row>
    <row r="21" spans="1:33" ht="30" x14ac:dyDescent="0.25">
      <c r="A21" s="65" t="s">
        <v>1374</v>
      </c>
      <c r="B21" s="66" t="s">
        <v>1375</v>
      </c>
      <c r="C21" s="66">
        <v>64</v>
      </c>
      <c r="D21" s="66">
        <v>64</v>
      </c>
      <c r="E21" s="66" t="s">
        <v>57</v>
      </c>
      <c r="F21" s="66" t="s">
        <v>1362</v>
      </c>
      <c r="G21" s="66">
        <v>341.5</v>
      </c>
      <c r="H21" s="66" t="s">
        <v>11</v>
      </c>
      <c r="I21" s="67">
        <v>38951</v>
      </c>
      <c r="J21" s="67">
        <v>38951</v>
      </c>
      <c r="K21" s="66"/>
      <c r="L21" s="66"/>
      <c r="M21" s="66"/>
      <c r="N21" s="66" t="s">
        <v>1376</v>
      </c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 t="s">
        <v>987</v>
      </c>
    </row>
    <row r="22" spans="1:33" ht="60" x14ac:dyDescent="0.25">
      <c r="A22" s="65" t="s">
        <v>1377</v>
      </c>
      <c r="B22" s="66" t="s">
        <v>1378</v>
      </c>
      <c r="C22" s="66">
        <v>64</v>
      </c>
      <c r="D22" s="66">
        <v>64</v>
      </c>
      <c r="E22" s="66" t="s">
        <v>57</v>
      </c>
      <c r="F22" s="66" t="s">
        <v>1362</v>
      </c>
      <c r="G22" s="66">
        <v>640.49</v>
      </c>
      <c r="H22" s="66" t="s">
        <v>11</v>
      </c>
      <c r="I22" s="67">
        <v>41934</v>
      </c>
      <c r="J22" s="67">
        <v>41934</v>
      </c>
      <c r="K22" s="66"/>
      <c r="L22" s="66"/>
      <c r="M22" s="66"/>
      <c r="N22" s="66" t="s">
        <v>327</v>
      </c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 t="s">
        <v>987</v>
      </c>
    </row>
    <row r="23" spans="1:33" ht="60" x14ac:dyDescent="0.25">
      <c r="A23" s="65" t="s">
        <v>1379</v>
      </c>
      <c r="B23" s="66" t="s">
        <v>1380</v>
      </c>
      <c r="C23" s="66">
        <v>64</v>
      </c>
      <c r="D23" s="66">
        <v>64</v>
      </c>
      <c r="E23" s="66" t="s">
        <v>57</v>
      </c>
      <c r="F23" s="66" t="s">
        <v>1362</v>
      </c>
      <c r="G23" s="66">
        <v>1362.54</v>
      </c>
      <c r="H23" s="66" t="s">
        <v>12</v>
      </c>
      <c r="I23" s="67">
        <v>41934</v>
      </c>
      <c r="J23" s="67">
        <v>41934</v>
      </c>
      <c r="K23" s="66" t="s">
        <v>63</v>
      </c>
      <c r="L23" s="66"/>
      <c r="M23" s="66"/>
      <c r="N23" s="66" t="s">
        <v>327</v>
      </c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 t="s">
        <v>987</v>
      </c>
    </row>
    <row r="24" spans="1:33" ht="135" x14ac:dyDescent="0.25">
      <c r="A24" s="65" t="s">
        <v>1381</v>
      </c>
      <c r="B24" s="66" t="s">
        <v>1382</v>
      </c>
      <c r="C24" s="66">
        <v>64</v>
      </c>
      <c r="D24" s="66">
        <v>64</v>
      </c>
      <c r="E24" s="66" t="s">
        <v>57</v>
      </c>
      <c r="F24" s="66" t="s">
        <v>1362</v>
      </c>
      <c r="G24" s="66">
        <v>1459.43</v>
      </c>
      <c r="H24" s="66" t="s">
        <v>11</v>
      </c>
      <c r="I24" s="67">
        <v>41934</v>
      </c>
      <c r="J24" s="67">
        <v>41934</v>
      </c>
      <c r="K24" s="66" t="s">
        <v>11</v>
      </c>
      <c r="L24" s="66"/>
      <c r="M24" s="66"/>
      <c r="N24" s="66" t="s">
        <v>60</v>
      </c>
      <c r="O24" s="66" t="s">
        <v>1383</v>
      </c>
      <c r="P24" s="66" t="s">
        <v>12</v>
      </c>
      <c r="Q24" s="67">
        <v>42089</v>
      </c>
      <c r="R24" s="67">
        <v>40980</v>
      </c>
      <c r="S24" s="66" t="s">
        <v>61</v>
      </c>
      <c r="T24" s="66" t="s">
        <v>605</v>
      </c>
      <c r="U24" s="66" t="s">
        <v>11</v>
      </c>
      <c r="V24" s="66" t="s">
        <v>605</v>
      </c>
      <c r="W24" s="66" t="s">
        <v>644</v>
      </c>
      <c r="X24" s="66" t="s">
        <v>645</v>
      </c>
      <c r="Y24" s="66" t="s">
        <v>646</v>
      </c>
      <c r="Z24" s="66" t="s">
        <v>647</v>
      </c>
      <c r="AA24" s="66"/>
      <c r="AB24" s="67">
        <v>43811</v>
      </c>
      <c r="AC24" s="67">
        <v>44266</v>
      </c>
      <c r="AD24" s="67">
        <v>45361</v>
      </c>
      <c r="AE24" s="66"/>
      <c r="AF24" s="66"/>
      <c r="AG24" s="66" t="s">
        <v>553</v>
      </c>
    </row>
    <row r="25" spans="1:33" ht="75" x14ac:dyDescent="0.25">
      <c r="A25" s="65" t="s">
        <v>1384</v>
      </c>
      <c r="B25" s="66" t="s">
        <v>1385</v>
      </c>
      <c r="C25" s="66">
        <v>64</v>
      </c>
      <c r="D25" s="66">
        <v>64</v>
      </c>
      <c r="E25" s="66" t="s">
        <v>151</v>
      </c>
      <c r="F25" s="66" t="s">
        <v>1362</v>
      </c>
      <c r="G25" s="66">
        <v>244</v>
      </c>
      <c r="H25" s="66" t="s">
        <v>11</v>
      </c>
      <c r="I25" s="67">
        <v>38813</v>
      </c>
      <c r="J25" s="67">
        <v>43553</v>
      </c>
      <c r="K25" s="66" t="s">
        <v>11</v>
      </c>
      <c r="L25" s="66"/>
      <c r="M25" s="66"/>
      <c r="N25" s="66" t="s">
        <v>327</v>
      </c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 t="s">
        <v>987</v>
      </c>
    </row>
    <row r="26" spans="1:33" ht="60" x14ac:dyDescent="0.25">
      <c r="A26" s="65" t="s">
        <v>1386</v>
      </c>
      <c r="B26" s="66" t="s">
        <v>1387</v>
      </c>
      <c r="C26" s="66">
        <v>64</v>
      </c>
      <c r="D26" s="66">
        <v>64</v>
      </c>
      <c r="E26" s="66" t="s">
        <v>151</v>
      </c>
      <c r="F26" s="66" t="s">
        <v>1287</v>
      </c>
      <c r="G26" s="66">
        <v>9449.1</v>
      </c>
      <c r="H26" s="66" t="s">
        <v>11</v>
      </c>
      <c r="I26" s="67">
        <v>38800</v>
      </c>
      <c r="J26" s="67">
        <v>43473</v>
      </c>
      <c r="K26" s="66"/>
      <c r="L26" s="66"/>
      <c r="M26" s="66"/>
      <c r="N26" s="66" t="s">
        <v>1376</v>
      </c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 t="s">
        <v>987</v>
      </c>
    </row>
    <row r="27" spans="1:33" ht="60" x14ac:dyDescent="0.25">
      <c r="A27" s="65" t="s">
        <v>1388</v>
      </c>
      <c r="B27" s="66" t="s">
        <v>1389</v>
      </c>
      <c r="C27" s="66">
        <v>33</v>
      </c>
      <c r="D27" s="66">
        <v>33</v>
      </c>
      <c r="E27" s="66" t="s">
        <v>151</v>
      </c>
      <c r="F27" s="66" t="s">
        <v>1362</v>
      </c>
      <c r="G27" s="66">
        <v>22658.71</v>
      </c>
      <c r="H27" s="66" t="s">
        <v>11</v>
      </c>
      <c r="I27" s="67">
        <v>40155</v>
      </c>
      <c r="J27" s="67">
        <v>43553</v>
      </c>
      <c r="K27" s="66"/>
      <c r="L27" s="66"/>
      <c r="M27" s="66"/>
      <c r="N27" s="66" t="s">
        <v>327</v>
      </c>
      <c r="O27" s="66"/>
      <c r="P27" s="66"/>
      <c r="Q27" s="66"/>
      <c r="R27" s="66"/>
      <c r="S27" s="66" t="s">
        <v>74</v>
      </c>
      <c r="T27" s="66" t="s">
        <v>1364</v>
      </c>
      <c r="U27" s="66" t="s">
        <v>11</v>
      </c>
      <c r="V27" s="66" t="s">
        <v>1373</v>
      </c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 t="s">
        <v>987</v>
      </c>
    </row>
  </sheetData>
  <sheetProtection algorithmName="SHA-512" hashValue="fO3NWB8seoDFtKN7SJfWipKWvRNzQF0s6m2KDYY0XUZ6m0lnPdu0sToc5pjRPwMeEIRaZQuYAMwptU17FMhObQ==" saltValue="0MRj24uN5rBMgcRXbyY18Q==" spinCount="100000" sheet="1" objects="1" scenarios="1"/>
  <autoFilter ref="A1:AG1" xr:uid="{00000000-0009-0000-0000-000007000000}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75ABF-829F-4678-9DC9-46E56EC7312F}">
  <sheetPr codeName="Feuil9"/>
  <dimension ref="A1:AH289"/>
  <sheetViews>
    <sheetView zoomScaleNormal="100" workbookViewId="0">
      <pane xSplit="2" ySplit="1" topLeftCell="C2" activePane="bottomRight" state="frozen"/>
      <selection activeCell="B2" sqref="B2:B802"/>
      <selection pane="topRight" activeCell="B2" sqref="B2:B802"/>
      <selection pane="bottomLeft" activeCell="B2" sqref="B2:B802"/>
      <selection pane="bottomRight" activeCell="B2" sqref="B2:B802"/>
    </sheetView>
  </sheetViews>
  <sheetFormatPr baseColWidth="10" defaultColWidth="11.42578125" defaultRowHeight="15" x14ac:dyDescent="0.25"/>
  <cols>
    <col min="1" max="1" width="11.42578125" style="15"/>
    <col min="2" max="2" width="25.28515625" style="15" bestFit="1" customWidth="1"/>
    <col min="3" max="8" width="11.42578125" style="15"/>
    <col min="9" max="10" width="11.42578125" style="61"/>
    <col min="11" max="16" width="11.42578125" style="15"/>
    <col min="17" max="18" width="11.42578125" style="61"/>
    <col min="19" max="27" width="11.42578125" style="15"/>
    <col min="28" max="28" width="11.42578125" style="61"/>
    <col min="29" max="29" width="11.42578125" style="62"/>
    <col min="30" max="31" width="11.42578125" style="61"/>
    <col min="32" max="16384" width="11.42578125" style="15"/>
  </cols>
  <sheetData>
    <row r="1" spans="1:34" s="8" customFormat="1" ht="85.5" customHeight="1" x14ac:dyDescent="0.25">
      <c r="A1" s="5" t="s">
        <v>22</v>
      </c>
      <c r="B1" s="5" t="s">
        <v>23</v>
      </c>
      <c r="C1" s="5" t="s">
        <v>24</v>
      </c>
      <c r="D1" s="5" t="s">
        <v>25</v>
      </c>
      <c r="E1" s="5" t="s">
        <v>26</v>
      </c>
      <c r="F1" s="5" t="s">
        <v>27</v>
      </c>
      <c r="G1" s="5" t="s">
        <v>28</v>
      </c>
      <c r="H1" s="5" t="s">
        <v>29</v>
      </c>
      <c r="I1" s="6" t="s">
        <v>30</v>
      </c>
      <c r="J1" s="6" t="s">
        <v>31</v>
      </c>
      <c r="K1" s="5" t="s">
        <v>32</v>
      </c>
      <c r="L1" s="5" t="s">
        <v>33</v>
      </c>
      <c r="M1" s="5" t="s">
        <v>34</v>
      </c>
      <c r="N1" s="5" t="s">
        <v>35</v>
      </c>
      <c r="O1" s="5" t="s">
        <v>36</v>
      </c>
      <c r="P1" s="5" t="s">
        <v>37</v>
      </c>
      <c r="Q1" s="6" t="s">
        <v>38</v>
      </c>
      <c r="R1" s="6" t="s">
        <v>39</v>
      </c>
      <c r="S1" s="5" t="s">
        <v>40</v>
      </c>
      <c r="T1" s="5" t="s">
        <v>41</v>
      </c>
      <c r="U1" s="5" t="s">
        <v>42</v>
      </c>
      <c r="V1" s="5" t="s">
        <v>43</v>
      </c>
      <c r="W1" s="5" t="s">
        <v>23</v>
      </c>
      <c r="X1" s="5" t="s">
        <v>44</v>
      </c>
      <c r="Y1" s="5" t="s">
        <v>45</v>
      </c>
      <c r="Z1" s="5" t="s">
        <v>46</v>
      </c>
      <c r="AA1" s="5" t="s">
        <v>47</v>
      </c>
      <c r="AB1" s="6" t="s">
        <v>48</v>
      </c>
      <c r="AC1" s="7" t="s">
        <v>49</v>
      </c>
      <c r="AD1" s="6" t="s">
        <v>50</v>
      </c>
      <c r="AE1" s="6" t="s">
        <v>51</v>
      </c>
      <c r="AF1" s="5" t="s">
        <v>52</v>
      </c>
      <c r="AG1" s="5" t="s">
        <v>53</v>
      </c>
      <c r="AH1" s="5" t="s">
        <v>54</v>
      </c>
    </row>
    <row r="2" spans="1:34" s="1" customFormat="1" x14ac:dyDescent="0.25">
      <c r="A2" s="111" t="s">
        <v>1403</v>
      </c>
      <c r="B2" s="111" t="s">
        <v>1403</v>
      </c>
      <c r="C2" s="111"/>
      <c r="D2" s="111"/>
      <c r="E2" s="111"/>
      <c r="F2" s="111"/>
      <c r="G2" s="111"/>
      <c r="H2" s="111"/>
      <c r="I2" s="112"/>
      <c r="J2" s="112"/>
      <c r="K2" s="111"/>
      <c r="L2" s="111"/>
      <c r="M2" s="111"/>
      <c r="N2" s="111"/>
      <c r="O2" s="111"/>
      <c r="P2" s="111"/>
      <c r="Q2" s="112"/>
      <c r="R2" s="112"/>
      <c r="S2" s="111"/>
      <c r="T2" s="111"/>
      <c r="U2" s="111"/>
      <c r="V2" s="111"/>
      <c r="W2" s="111"/>
      <c r="X2" s="111"/>
      <c r="Y2" s="111"/>
      <c r="Z2" s="111"/>
      <c r="AA2" s="111"/>
      <c r="AB2" s="112"/>
      <c r="AC2" s="112"/>
      <c r="AD2" s="112"/>
      <c r="AE2" s="112"/>
      <c r="AF2" s="111"/>
      <c r="AG2" s="111"/>
      <c r="AH2" s="113"/>
    </row>
    <row r="3" spans="1:34" s="8" customFormat="1" ht="85.5" customHeight="1" x14ac:dyDescent="0.25">
      <c r="A3" s="9" t="s">
        <v>55</v>
      </c>
      <c r="B3" s="10" t="s">
        <v>56</v>
      </c>
      <c r="C3" s="10">
        <v>16</v>
      </c>
      <c r="D3" s="10">
        <v>16</v>
      </c>
      <c r="E3" s="10" t="s">
        <v>57</v>
      </c>
      <c r="F3" s="10" t="s">
        <v>58</v>
      </c>
      <c r="G3" s="10">
        <v>507.29</v>
      </c>
      <c r="H3" s="10" t="s">
        <v>59</v>
      </c>
      <c r="I3" s="11">
        <v>38938</v>
      </c>
      <c r="J3" s="11">
        <v>38938</v>
      </c>
      <c r="K3" s="10" t="s">
        <v>59</v>
      </c>
      <c r="L3" s="10"/>
      <c r="M3" s="10"/>
      <c r="N3" s="10" t="s">
        <v>60</v>
      </c>
      <c r="O3" s="10"/>
      <c r="P3" s="10" t="s">
        <v>59</v>
      </c>
      <c r="Q3" s="11">
        <v>42684</v>
      </c>
      <c r="R3" s="11">
        <v>36857</v>
      </c>
      <c r="S3" s="10" t="s">
        <v>61</v>
      </c>
      <c r="T3" s="10" t="s">
        <v>62</v>
      </c>
      <c r="U3" s="10" t="s">
        <v>63</v>
      </c>
      <c r="V3" s="10" t="s">
        <v>64</v>
      </c>
      <c r="W3" s="10" t="s">
        <v>65</v>
      </c>
      <c r="X3" s="10" t="s">
        <v>66</v>
      </c>
      <c r="Y3" s="10" t="s">
        <v>67</v>
      </c>
      <c r="Z3" s="10" t="s">
        <v>68</v>
      </c>
      <c r="AA3" s="10"/>
      <c r="AB3" s="11">
        <v>43624</v>
      </c>
      <c r="AC3" s="12"/>
      <c r="AD3" s="11">
        <v>43931</v>
      </c>
      <c r="AE3" s="13">
        <v>45026</v>
      </c>
      <c r="AF3" s="14" t="s">
        <v>69</v>
      </c>
      <c r="AG3" s="10" t="s">
        <v>70</v>
      </c>
      <c r="AH3" s="10" t="s">
        <v>71</v>
      </c>
    </row>
    <row r="4" spans="1:34" ht="70.150000000000006" customHeight="1" x14ac:dyDescent="0.25">
      <c r="A4" s="9" t="s">
        <v>72</v>
      </c>
      <c r="B4" s="10" t="s">
        <v>73</v>
      </c>
      <c r="C4" s="10">
        <v>16</v>
      </c>
      <c r="D4" s="10">
        <v>16</v>
      </c>
      <c r="E4" s="10" t="s">
        <v>57</v>
      </c>
      <c r="F4" s="10" t="s">
        <v>58</v>
      </c>
      <c r="G4" s="10">
        <v>221.97</v>
      </c>
      <c r="H4" s="10" t="s">
        <v>59</v>
      </c>
      <c r="I4" s="11">
        <v>38938</v>
      </c>
      <c r="J4" s="11">
        <v>38938</v>
      </c>
      <c r="K4" s="10" t="s">
        <v>59</v>
      </c>
      <c r="L4" s="10"/>
      <c r="M4" s="10"/>
      <c r="N4" s="10" t="s">
        <v>60</v>
      </c>
      <c r="O4" s="10"/>
      <c r="P4" s="10" t="s">
        <v>59</v>
      </c>
      <c r="Q4" s="11">
        <v>40015</v>
      </c>
      <c r="R4" s="11">
        <v>39989</v>
      </c>
      <c r="S4" s="10" t="s">
        <v>74</v>
      </c>
      <c r="T4" s="10" t="s">
        <v>75</v>
      </c>
      <c r="U4" s="10" t="s">
        <v>63</v>
      </c>
      <c r="V4" s="10" t="s">
        <v>76</v>
      </c>
      <c r="W4" s="10" t="s">
        <v>77</v>
      </c>
      <c r="X4" s="10" t="s">
        <v>78</v>
      </c>
      <c r="Y4" s="10" t="s">
        <v>79</v>
      </c>
      <c r="Z4" s="10" t="s">
        <v>80</v>
      </c>
      <c r="AA4" s="10"/>
      <c r="AB4" s="11">
        <v>44596</v>
      </c>
      <c r="AC4" s="12"/>
      <c r="AD4" s="11">
        <v>43647</v>
      </c>
      <c r="AE4" s="11">
        <v>44819</v>
      </c>
      <c r="AF4" s="10" t="s">
        <v>81</v>
      </c>
      <c r="AG4" s="10" t="s">
        <v>70</v>
      </c>
      <c r="AH4" s="10" t="s">
        <v>82</v>
      </c>
    </row>
    <row r="5" spans="1:34" ht="70.150000000000006" customHeight="1" x14ac:dyDescent="0.25">
      <c r="A5" s="9" t="s">
        <v>83</v>
      </c>
      <c r="B5" s="10" t="s">
        <v>84</v>
      </c>
      <c r="C5" s="10">
        <v>16</v>
      </c>
      <c r="D5" s="10">
        <v>16</v>
      </c>
      <c r="E5" s="10" t="s">
        <v>57</v>
      </c>
      <c r="F5" s="10" t="s">
        <v>58</v>
      </c>
      <c r="G5" s="10">
        <v>4587.9399999999996</v>
      </c>
      <c r="H5" s="10" t="s">
        <v>59</v>
      </c>
      <c r="I5" s="11">
        <v>39185</v>
      </c>
      <c r="J5" s="11">
        <v>39185</v>
      </c>
      <c r="K5" s="10" t="s">
        <v>59</v>
      </c>
      <c r="L5" s="10"/>
      <c r="M5" s="10"/>
      <c r="N5" s="10" t="s">
        <v>60</v>
      </c>
      <c r="O5" s="10"/>
      <c r="P5" s="10" t="s">
        <v>59</v>
      </c>
      <c r="Q5" s="11">
        <v>40997</v>
      </c>
      <c r="R5" s="11">
        <v>40266</v>
      </c>
      <c r="S5" s="10" t="s">
        <v>74</v>
      </c>
      <c r="T5" s="10" t="s">
        <v>75</v>
      </c>
      <c r="U5" s="10" t="s">
        <v>63</v>
      </c>
      <c r="V5" s="10" t="s">
        <v>85</v>
      </c>
      <c r="W5" s="10" t="s">
        <v>86</v>
      </c>
      <c r="X5" s="10" t="s">
        <v>87</v>
      </c>
      <c r="Y5" s="10" t="s">
        <v>88</v>
      </c>
      <c r="Z5" s="10" t="s">
        <v>89</v>
      </c>
      <c r="AA5" s="10"/>
      <c r="AB5" s="11">
        <v>44596</v>
      </c>
      <c r="AC5" s="12"/>
      <c r="AD5" s="11">
        <v>43648</v>
      </c>
      <c r="AE5" s="11">
        <v>44773</v>
      </c>
      <c r="AF5" s="10" t="s">
        <v>81</v>
      </c>
      <c r="AG5" s="10" t="s">
        <v>70</v>
      </c>
      <c r="AH5" s="10" t="s">
        <v>71</v>
      </c>
    </row>
    <row r="6" spans="1:34" ht="70.150000000000006" customHeight="1" x14ac:dyDescent="0.25">
      <c r="A6" s="9" t="s">
        <v>90</v>
      </c>
      <c r="B6" s="10" t="s">
        <v>91</v>
      </c>
      <c r="C6" s="10">
        <v>16</v>
      </c>
      <c r="D6" s="10">
        <v>16</v>
      </c>
      <c r="E6" s="10" t="s">
        <v>57</v>
      </c>
      <c r="F6" s="10" t="s">
        <v>58</v>
      </c>
      <c r="G6" s="10">
        <v>1</v>
      </c>
      <c r="H6" s="10" t="s">
        <v>59</v>
      </c>
      <c r="I6" s="11">
        <v>38938</v>
      </c>
      <c r="J6" s="11">
        <v>38938</v>
      </c>
      <c r="K6" s="10" t="s">
        <v>59</v>
      </c>
      <c r="L6" s="10"/>
      <c r="M6" s="10"/>
      <c r="N6" s="10" t="s">
        <v>60</v>
      </c>
      <c r="O6" s="10"/>
      <c r="P6" s="10" t="s">
        <v>59</v>
      </c>
      <c r="Q6" s="11">
        <v>40455</v>
      </c>
      <c r="R6" s="11">
        <v>36692</v>
      </c>
      <c r="S6" s="10" t="s">
        <v>74</v>
      </c>
      <c r="T6" s="10" t="s">
        <v>75</v>
      </c>
      <c r="U6" s="10" t="s">
        <v>63</v>
      </c>
      <c r="V6" s="10" t="s">
        <v>92</v>
      </c>
      <c r="W6" s="10" t="s">
        <v>93</v>
      </c>
      <c r="X6" s="10" t="s">
        <v>94</v>
      </c>
      <c r="Y6" s="10" t="s">
        <v>95</v>
      </c>
      <c r="Z6" s="10" t="s">
        <v>96</v>
      </c>
      <c r="AA6" s="10"/>
      <c r="AB6" s="11">
        <v>43616</v>
      </c>
      <c r="AC6" s="12"/>
      <c r="AD6" s="11">
        <v>43983</v>
      </c>
      <c r="AE6" s="11">
        <v>44723</v>
      </c>
      <c r="AF6" s="10"/>
      <c r="AG6" s="10" t="s">
        <v>70</v>
      </c>
      <c r="AH6" s="10" t="s">
        <v>82</v>
      </c>
    </row>
    <row r="7" spans="1:34" ht="70.150000000000006" customHeight="1" x14ac:dyDescent="0.25">
      <c r="A7" s="9" t="s">
        <v>97</v>
      </c>
      <c r="B7" s="10" t="s">
        <v>98</v>
      </c>
      <c r="C7" s="10">
        <v>16</v>
      </c>
      <c r="D7" s="10">
        <v>16</v>
      </c>
      <c r="E7" s="10" t="s">
        <v>57</v>
      </c>
      <c r="F7" s="10" t="s">
        <v>58</v>
      </c>
      <c r="G7" s="10">
        <v>3148.85</v>
      </c>
      <c r="H7" s="10" t="s">
        <v>59</v>
      </c>
      <c r="I7" s="11">
        <v>39960</v>
      </c>
      <c r="J7" s="11">
        <v>39960</v>
      </c>
      <c r="K7" s="10" t="s">
        <v>59</v>
      </c>
      <c r="L7" s="10"/>
      <c r="M7" s="10"/>
      <c r="N7" s="10" t="s">
        <v>60</v>
      </c>
      <c r="O7" s="10"/>
      <c r="P7" s="10" t="s">
        <v>59</v>
      </c>
      <c r="Q7" s="11">
        <v>40022</v>
      </c>
      <c r="R7" s="11">
        <v>36857</v>
      </c>
      <c r="S7" s="10" t="s">
        <v>74</v>
      </c>
      <c r="T7" s="10" t="s">
        <v>75</v>
      </c>
      <c r="U7" s="10" t="s">
        <v>63</v>
      </c>
      <c r="V7" s="10" t="s">
        <v>99</v>
      </c>
      <c r="W7" s="10" t="s">
        <v>100</v>
      </c>
      <c r="X7" s="10" t="s">
        <v>101</v>
      </c>
      <c r="Y7" s="10" t="s">
        <v>102</v>
      </c>
      <c r="Z7" s="10" t="s">
        <v>103</v>
      </c>
      <c r="AA7" s="10"/>
      <c r="AB7" s="11">
        <v>44596</v>
      </c>
      <c r="AC7" s="12"/>
      <c r="AD7" s="11">
        <v>43797</v>
      </c>
      <c r="AE7" s="11">
        <v>44893</v>
      </c>
      <c r="AF7" s="10"/>
      <c r="AG7" s="10" t="s">
        <v>70</v>
      </c>
      <c r="AH7" s="10" t="s">
        <v>82</v>
      </c>
    </row>
    <row r="8" spans="1:34" ht="70.150000000000006" customHeight="1" x14ac:dyDescent="0.25">
      <c r="A8" s="9" t="s">
        <v>104</v>
      </c>
      <c r="B8" s="10" t="s">
        <v>105</v>
      </c>
      <c r="C8" s="10">
        <v>16</v>
      </c>
      <c r="D8" s="10">
        <v>16</v>
      </c>
      <c r="E8" s="10" t="s">
        <v>57</v>
      </c>
      <c r="F8" s="10" t="s">
        <v>58</v>
      </c>
      <c r="G8" s="10">
        <v>625.03</v>
      </c>
      <c r="H8" s="10" t="s">
        <v>59</v>
      </c>
      <c r="I8" s="11">
        <v>39185</v>
      </c>
      <c r="J8" s="11">
        <v>39185</v>
      </c>
      <c r="K8" s="10" t="s">
        <v>59</v>
      </c>
      <c r="L8" s="10"/>
      <c r="M8" s="10"/>
      <c r="N8" s="10" t="s">
        <v>60</v>
      </c>
      <c r="O8" s="10"/>
      <c r="P8" s="10" t="s">
        <v>59</v>
      </c>
      <c r="Q8" s="11">
        <v>40022</v>
      </c>
      <c r="R8" s="11">
        <v>36857</v>
      </c>
      <c r="S8" s="10" t="s">
        <v>61</v>
      </c>
      <c r="T8" s="10" t="s">
        <v>106</v>
      </c>
      <c r="U8" s="10" t="s">
        <v>63</v>
      </c>
      <c r="V8" s="10" t="s">
        <v>106</v>
      </c>
      <c r="W8" s="10" t="s">
        <v>107</v>
      </c>
      <c r="X8" s="10" t="s">
        <v>108</v>
      </c>
      <c r="Y8" s="10" t="s">
        <v>109</v>
      </c>
      <c r="Z8" s="10" t="s">
        <v>110</v>
      </c>
      <c r="AA8" s="10"/>
      <c r="AB8" s="11">
        <v>44475</v>
      </c>
      <c r="AC8" s="12"/>
      <c r="AD8" s="11">
        <v>44621</v>
      </c>
      <c r="AE8" s="11">
        <v>45717</v>
      </c>
      <c r="AF8" s="10"/>
      <c r="AG8" s="10" t="s">
        <v>70</v>
      </c>
      <c r="AH8" s="10" t="s">
        <v>82</v>
      </c>
    </row>
    <row r="9" spans="1:34" ht="70.150000000000006" customHeight="1" x14ac:dyDescent="0.25">
      <c r="A9" s="9" t="s">
        <v>111</v>
      </c>
      <c r="B9" s="10" t="s">
        <v>112</v>
      </c>
      <c r="C9" s="10">
        <v>16</v>
      </c>
      <c r="D9" s="10">
        <v>16</v>
      </c>
      <c r="E9" s="10" t="s">
        <v>57</v>
      </c>
      <c r="F9" s="10" t="s">
        <v>58</v>
      </c>
      <c r="G9" s="10">
        <v>103.17</v>
      </c>
      <c r="H9" s="10" t="s">
        <v>59</v>
      </c>
      <c r="I9" s="11">
        <v>39960</v>
      </c>
      <c r="J9" s="11">
        <v>39960</v>
      </c>
      <c r="K9" s="10" t="s">
        <v>59</v>
      </c>
      <c r="L9" s="10"/>
      <c r="M9" s="10"/>
      <c r="N9" s="10" t="s">
        <v>60</v>
      </c>
      <c r="O9" s="10"/>
      <c r="P9" s="10" t="s">
        <v>59</v>
      </c>
      <c r="Q9" s="11">
        <v>40450</v>
      </c>
      <c r="R9" s="11">
        <v>38006</v>
      </c>
      <c r="S9" s="10" t="s">
        <v>74</v>
      </c>
      <c r="T9" s="10" t="s">
        <v>75</v>
      </c>
      <c r="U9" s="10" t="s">
        <v>63</v>
      </c>
      <c r="V9" s="10" t="s">
        <v>76</v>
      </c>
      <c r="W9" s="10" t="s">
        <v>77</v>
      </c>
      <c r="X9" s="10" t="s">
        <v>78</v>
      </c>
      <c r="Y9" s="10" t="s">
        <v>79</v>
      </c>
      <c r="Z9" s="10" t="s">
        <v>80</v>
      </c>
      <c r="AA9" s="10"/>
      <c r="AB9" s="11">
        <v>44596</v>
      </c>
      <c r="AC9" s="12"/>
      <c r="AD9" s="11">
        <v>43606</v>
      </c>
      <c r="AE9" s="11">
        <v>44819</v>
      </c>
      <c r="AF9" s="10" t="s">
        <v>81</v>
      </c>
      <c r="AG9" s="10" t="s">
        <v>70</v>
      </c>
      <c r="AH9" s="10" t="s">
        <v>82</v>
      </c>
    </row>
    <row r="10" spans="1:34" ht="70.150000000000006" customHeight="1" x14ac:dyDescent="0.25">
      <c r="A10" s="9" t="s">
        <v>113</v>
      </c>
      <c r="B10" s="10" t="s">
        <v>114</v>
      </c>
      <c r="C10" s="10">
        <v>16</v>
      </c>
      <c r="D10" s="10">
        <v>16</v>
      </c>
      <c r="E10" s="10" t="s">
        <v>57</v>
      </c>
      <c r="F10" s="10" t="s">
        <v>58</v>
      </c>
      <c r="G10" s="10">
        <v>1652.75</v>
      </c>
      <c r="H10" s="10" t="s">
        <v>59</v>
      </c>
      <c r="I10" s="11">
        <v>38938</v>
      </c>
      <c r="J10" s="11">
        <v>38938</v>
      </c>
      <c r="K10" s="10" t="s">
        <v>63</v>
      </c>
      <c r="L10" s="10" t="s">
        <v>115</v>
      </c>
      <c r="M10" s="10"/>
      <c r="N10" s="10" t="s">
        <v>60</v>
      </c>
      <c r="O10" s="10"/>
      <c r="P10" s="10" t="s">
        <v>59</v>
      </c>
      <c r="Q10" s="11">
        <v>41180</v>
      </c>
      <c r="R10" s="11">
        <v>36671</v>
      </c>
      <c r="S10" s="10" t="s">
        <v>74</v>
      </c>
      <c r="T10" s="10" t="s">
        <v>75</v>
      </c>
      <c r="U10" s="10" t="s">
        <v>63</v>
      </c>
      <c r="V10" s="10" t="s">
        <v>92</v>
      </c>
      <c r="W10" s="10" t="s">
        <v>116</v>
      </c>
      <c r="X10" s="10" t="s">
        <v>117</v>
      </c>
      <c r="Y10" s="10" t="s">
        <v>118</v>
      </c>
      <c r="Z10" s="10" t="s">
        <v>119</v>
      </c>
      <c r="AA10" s="16" t="s">
        <v>120</v>
      </c>
      <c r="AB10" s="11">
        <v>44596</v>
      </c>
      <c r="AC10" s="12"/>
      <c r="AD10" s="11">
        <v>43760</v>
      </c>
      <c r="AE10" s="11">
        <v>44778</v>
      </c>
      <c r="AF10" s="10" t="s">
        <v>81</v>
      </c>
      <c r="AG10" s="10" t="s">
        <v>70</v>
      </c>
      <c r="AH10" s="10" t="s">
        <v>82</v>
      </c>
    </row>
    <row r="11" spans="1:34" ht="70.150000000000006" customHeight="1" x14ac:dyDescent="0.25">
      <c r="A11" s="9" t="s">
        <v>121</v>
      </c>
      <c r="B11" s="10" t="s">
        <v>122</v>
      </c>
      <c r="C11" s="10" t="s">
        <v>123</v>
      </c>
      <c r="D11" s="10">
        <v>16</v>
      </c>
      <c r="E11" s="10" t="s">
        <v>57</v>
      </c>
      <c r="F11" s="10" t="s">
        <v>58</v>
      </c>
      <c r="G11" s="10">
        <v>4628.87</v>
      </c>
      <c r="H11" s="10" t="s">
        <v>59</v>
      </c>
      <c r="I11" s="11">
        <v>38951</v>
      </c>
      <c r="J11" s="11">
        <v>38951</v>
      </c>
      <c r="K11" s="10" t="s">
        <v>59</v>
      </c>
      <c r="L11" s="10" t="s">
        <v>115</v>
      </c>
      <c r="M11" s="10"/>
      <c r="N11" s="10" t="s">
        <v>60</v>
      </c>
      <c r="O11" s="10"/>
      <c r="P11" s="10" t="s">
        <v>59</v>
      </c>
      <c r="Q11" s="11">
        <v>40015</v>
      </c>
      <c r="R11" s="11">
        <v>39423</v>
      </c>
      <c r="S11" s="10" t="s">
        <v>61</v>
      </c>
      <c r="T11" s="10" t="s">
        <v>124</v>
      </c>
      <c r="U11" s="10" t="s">
        <v>63</v>
      </c>
      <c r="V11" s="10" t="s">
        <v>124</v>
      </c>
      <c r="W11" s="10" t="s">
        <v>125</v>
      </c>
      <c r="X11" s="10" t="s">
        <v>126</v>
      </c>
      <c r="Y11" s="10" t="s">
        <v>127</v>
      </c>
      <c r="Z11" s="10" t="s">
        <v>128</v>
      </c>
      <c r="AA11" s="10"/>
      <c r="AB11" s="11">
        <v>44362</v>
      </c>
      <c r="AC11" s="12"/>
      <c r="AD11" s="11">
        <v>44644</v>
      </c>
      <c r="AE11" s="11">
        <v>45740</v>
      </c>
      <c r="AF11" s="10"/>
      <c r="AG11" s="10" t="s">
        <v>70</v>
      </c>
      <c r="AH11" s="10" t="s">
        <v>71</v>
      </c>
    </row>
    <row r="12" spans="1:34" ht="70.150000000000006" customHeight="1" x14ac:dyDescent="0.25">
      <c r="A12" s="9" t="s">
        <v>129</v>
      </c>
      <c r="B12" s="10" t="s">
        <v>130</v>
      </c>
      <c r="C12" s="10">
        <v>16</v>
      </c>
      <c r="D12" s="10">
        <v>16</v>
      </c>
      <c r="E12" s="10" t="s">
        <v>57</v>
      </c>
      <c r="F12" s="10" t="s">
        <v>58</v>
      </c>
      <c r="G12" s="10">
        <v>1553.8</v>
      </c>
      <c r="H12" s="10" t="s">
        <v>59</v>
      </c>
      <c r="I12" s="11">
        <v>38938</v>
      </c>
      <c r="J12" s="11">
        <v>38938</v>
      </c>
      <c r="K12" s="10" t="s">
        <v>59</v>
      </c>
      <c r="L12" s="10"/>
      <c r="M12" s="10"/>
      <c r="N12" s="10" t="s">
        <v>60</v>
      </c>
      <c r="O12" s="10"/>
      <c r="P12" s="10" t="s">
        <v>59</v>
      </c>
      <c r="Q12" s="11">
        <v>40455</v>
      </c>
      <c r="R12" s="11">
        <v>39541</v>
      </c>
      <c r="S12" s="10" t="s">
        <v>74</v>
      </c>
      <c r="T12" s="10" t="s">
        <v>75</v>
      </c>
      <c r="U12" s="10" t="s">
        <v>63</v>
      </c>
      <c r="V12" s="10" t="s">
        <v>131</v>
      </c>
      <c r="W12" s="10" t="s">
        <v>132</v>
      </c>
      <c r="X12" s="10" t="s">
        <v>133</v>
      </c>
      <c r="Y12" s="10" t="s">
        <v>134</v>
      </c>
      <c r="Z12" s="10" t="s">
        <v>135</v>
      </c>
      <c r="AA12" s="10"/>
      <c r="AB12" s="11">
        <v>44596</v>
      </c>
      <c r="AC12" s="12"/>
      <c r="AD12" s="11">
        <v>43623</v>
      </c>
      <c r="AE12" s="11">
        <v>44811</v>
      </c>
      <c r="AF12" s="10" t="s">
        <v>81</v>
      </c>
      <c r="AG12" s="10" t="s">
        <v>70</v>
      </c>
      <c r="AH12" s="10" t="s">
        <v>71</v>
      </c>
    </row>
    <row r="13" spans="1:34" ht="70.150000000000006" customHeight="1" x14ac:dyDescent="0.25">
      <c r="A13" s="9" t="s">
        <v>136</v>
      </c>
      <c r="B13" s="10" t="s">
        <v>137</v>
      </c>
      <c r="C13" s="10">
        <v>16</v>
      </c>
      <c r="D13" s="10">
        <v>16</v>
      </c>
      <c r="E13" s="10" t="s">
        <v>57</v>
      </c>
      <c r="F13" s="10" t="s">
        <v>58</v>
      </c>
      <c r="G13" s="10">
        <v>322.61</v>
      </c>
      <c r="H13" s="10" t="s">
        <v>59</v>
      </c>
      <c r="I13" s="11">
        <v>39960</v>
      </c>
      <c r="J13" s="11">
        <v>39960</v>
      </c>
      <c r="K13" s="10" t="s">
        <v>59</v>
      </c>
      <c r="L13" s="10"/>
      <c r="M13" s="10"/>
      <c r="N13" s="10" t="s">
        <v>60</v>
      </c>
      <c r="O13" s="10"/>
      <c r="P13" s="10" t="s">
        <v>59</v>
      </c>
      <c r="Q13" s="11">
        <v>40022</v>
      </c>
      <c r="R13" s="11">
        <v>37267</v>
      </c>
      <c r="S13" s="10" t="s">
        <v>74</v>
      </c>
      <c r="T13" s="10" t="s">
        <v>75</v>
      </c>
      <c r="U13" s="10" t="s">
        <v>63</v>
      </c>
      <c r="V13" s="10" t="s">
        <v>76</v>
      </c>
      <c r="W13" s="10" t="s">
        <v>138</v>
      </c>
      <c r="X13" s="10" t="s">
        <v>139</v>
      </c>
      <c r="Y13" s="10" t="s">
        <v>140</v>
      </c>
      <c r="Z13" s="10" t="s">
        <v>141</v>
      </c>
      <c r="AA13" s="10"/>
      <c r="AB13" s="11">
        <v>44596</v>
      </c>
      <c r="AC13" s="12"/>
      <c r="AD13" s="11">
        <v>43595</v>
      </c>
      <c r="AE13" s="11">
        <v>44834</v>
      </c>
      <c r="AF13" s="10" t="s">
        <v>81</v>
      </c>
      <c r="AG13" s="10" t="s">
        <v>70</v>
      </c>
      <c r="AH13" s="10" t="s">
        <v>82</v>
      </c>
    </row>
    <row r="14" spans="1:34" ht="70.150000000000006" customHeight="1" x14ac:dyDescent="0.25">
      <c r="A14" s="9" t="s">
        <v>142</v>
      </c>
      <c r="B14" s="10" t="s">
        <v>143</v>
      </c>
      <c r="C14" s="10" t="s">
        <v>123</v>
      </c>
      <c r="D14" s="10">
        <v>16</v>
      </c>
      <c r="E14" s="10" t="s">
        <v>57</v>
      </c>
      <c r="F14" s="10" t="s">
        <v>58</v>
      </c>
      <c r="G14" s="10">
        <v>2221.85</v>
      </c>
      <c r="H14" s="10" t="s">
        <v>59</v>
      </c>
      <c r="I14" s="11">
        <v>38938</v>
      </c>
      <c r="J14" s="11">
        <v>38938</v>
      </c>
      <c r="K14" s="10" t="s">
        <v>59</v>
      </c>
      <c r="L14" s="10"/>
      <c r="M14" s="10"/>
      <c r="N14" s="10" t="s">
        <v>60</v>
      </c>
      <c r="O14" s="10"/>
      <c r="P14" s="10" t="s">
        <v>59</v>
      </c>
      <c r="Q14" s="11">
        <v>40955</v>
      </c>
      <c r="R14" s="11">
        <v>38187</v>
      </c>
      <c r="S14" s="10" t="s">
        <v>74</v>
      </c>
      <c r="T14" s="10" t="s">
        <v>75</v>
      </c>
      <c r="U14" s="10" t="s">
        <v>63</v>
      </c>
      <c r="V14" s="10" t="s">
        <v>99</v>
      </c>
      <c r="W14" s="10" t="s">
        <v>144</v>
      </c>
      <c r="X14" s="10" t="s">
        <v>101</v>
      </c>
      <c r="Y14" s="10" t="s">
        <v>102</v>
      </c>
      <c r="Z14" s="10" t="s">
        <v>145</v>
      </c>
      <c r="AA14" s="10"/>
      <c r="AB14" s="11">
        <v>44596</v>
      </c>
      <c r="AC14" s="12"/>
      <c r="AD14" s="11">
        <v>43797</v>
      </c>
      <c r="AE14" s="11">
        <v>44893</v>
      </c>
      <c r="AF14" s="10" t="s">
        <v>81</v>
      </c>
      <c r="AG14" s="10" t="s">
        <v>70</v>
      </c>
      <c r="AH14" s="10" t="s">
        <v>71</v>
      </c>
    </row>
    <row r="15" spans="1:34" ht="70.150000000000006" customHeight="1" x14ac:dyDescent="0.25">
      <c r="A15" s="65" t="s">
        <v>1285</v>
      </c>
      <c r="B15" s="66" t="s">
        <v>1286</v>
      </c>
      <c r="C15" s="10"/>
      <c r="D15" s="10"/>
      <c r="E15" s="10"/>
      <c r="F15" s="10"/>
      <c r="G15" s="10"/>
      <c r="H15" s="10"/>
      <c r="I15" s="11"/>
      <c r="J15" s="11"/>
      <c r="K15" s="10"/>
      <c r="L15" s="10"/>
      <c r="M15" s="10"/>
      <c r="N15" s="10"/>
      <c r="O15" s="10"/>
      <c r="P15" s="10"/>
      <c r="Q15" s="11"/>
      <c r="R15" s="11"/>
      <c r="S15" s="10"/>
      <c r="T15" s="10"/>
      <c r="U15" s="10"/>
      <c r="V15" s="10"/>
      <c r="W15" s="10"/>
      <c r="X15" s="10"/>
      <c r="Y15" s="10"/>
      <c r="Z15" s="10"/>
      <c r="AA15" s="10"/>
      <c r="AB15" s="11"/>
      <c r="AC15" s="12"/>
      <c r="AD15" s="11"/>
      <c r="AE15" s="11"/>
      <c r="AF15" s="10"/>
      <c r="AG15" s="10"/>
      <c r="AH15" s="10"/>
    </row>
    <row r="16" spans="1:34" ht="70.150000000000006" customHeight="1" x14ac:dyDescent="0.25">
      <c r="A16" s="65" t="s">
        <v>1285</v>
      </c>
      <c r="B16" s="66" t="s">
        <v>1286</v>
      </c>
      <c r="C16" s="66">
        <v>17</v>
      </c>
      <c r="D16" s="66">
        <v>17</v>
      </c>
      <c r="E16" s="66" t="s">
        <v>57</v>
      </c>
      <c r="F16" s="66" t="s">
        <v>1287</v>
      </c>
      <c r="G16" s="66">
        <v>3892.6</v>
      </c>
      <c r="H16" s="66" t="s">
        <v>63</v>
      </c>
      <c r="I16" s="67">
        <v>39185</v>
      </c>
      <c r="J16" s="67">
        <v>39185</v>
      </c>
      <c r="K16" s="66" t="s">
        <v>59</v>
      </c>
      <c r="L16" s="66"/>
      <c r="M16" s="66"/>
      <c r="N16" s="66" t="s">
        <v>1288</v>
      </c>
      <c r="O16" s="66" t="s">
        <v>1289</v>
      </c>
      <c r="P16" s="66" t="s">
        <v>63</v>
      </c>
      <c r="Q16" s="67">
        <v>43277</v>
      </c>
      <c r="R16" s="66" t="s">
        <v>1290</v>
      </c>
      <c r="S16" s="66" t="s">
        <v>74</v>
      </c>
      <c r="T16" s="66" t="s">
        <v>1291</v>
      </c>
      <c r="U16" s="66" t="s">
        <v>63</v>
      </c>
      <c r="V16" s="66" t="s">
        <v>1291</v>
      </c>
      <c r="W16" s="66" t="s">
        <v>1292</v>
      </c>
      <c r="X16" s="66" t="s">
        <v>1293</v>
      </c>
      <c r="Y16" s="66" t="s">
        <v>1294</v>
      </c>
      <c r="Z16" s="66" t="s">
        <v>1295</v>
      </c>
      <c r="AA16" s="68"/>
      <c r="AB16" s="68"/>
      <c r="AC16" s="68"/>
      <c r="AD16" s="68"/>
      <c r="AE16" s="68"/>
      <c r="AF16" s="66" t="s">
        <v>1209</v>
      </c>
      <c r="AG16" s="66" t="s">
        <v>71</v>
      </c>
      <c r="AH16" s="108"/>
    </row>
    <row r="17" spans="1:34" ht="70.150000000000006" customHeight="1" x14ac:dyDescent="0.25">
      <c r="A17" s="9" t="s">
        <v>1149</v>
      </c>
      <c r="B17" s="10" t="s">
        <v>1150</v>
      </c>
      <c r="C17" s="10">
        <v>17</v>
      </c>
      <c r="D17" s="10">
        <v>17</v>
      </c>
      <c r="E17" s="10" t="s">
        <v>57</v>
      </c>
      <c r="F17" s="10" t="s">
        <v>58</v>
      </c>
      <c r="G17" s="10">
        <v>534.05999999999995</v>
      </c>
      <c r="H17" s="10" t="s">
        <v>63</v>
      </c>
      <c r="I17" s="11">
        <v>39031</v>
      </c>
      <c r="J17" s="11">
        <v>39031</v>
      </c>
      <c r="K17" s="10" t="s">
        <v>59</v>
      </c>
      <c r="L17" s="10"/>
      <c r="M17" s="10"/>
      <c r="N17" s="10" t="s">
        <v>60</v>
      </c>
      <c r="O17" s="10"/>
      <c r="P17" s="10" t="s">
        <v>59</v>
      </c>
      <c r="Q17" s="11">
        <v>41737</v>
      </c>
      <c r="R17" s="11">
        <v>36702</v>
      </c>
      <c r="S17" s="10" t="s">
        <v>61</v>
      </c>
      <c r="T17" s="10" t="s">
        <v>1151</v>
      </c>
      <c r="U17" s="14" t="s">
        <v>59</v>
      </c>
      <c r="V17" s="14" t="s">
        <v>1152</v>
      </c>
      <c r="W17" s="10"/>
      <c r="X17" s="10"/>
      <c r="Y17" s="10"/>
      <c r="Z17" s="10"/>
      <c r="AA17" s="10"/>
      <c r="AB17" s="11"/>
      <c r="AC17" s="12"/>
      <c r="AD17" s="11"/>
      <c r="AE17" s="11"/>
      <c r="AF17" s="10"/>
      <c r="AG17" s="10" t="s">
        <v>1153</v>
      </c>
      <c r="AH17" s="10" t="s">
        <v>71</v>
      </c>
    </row>
    <row r="18" spans="1:34" ht="70.150000000000006" customHeight="1" x14ac:dyDescent="0.25">
      <c r="A18" s="65" t="s">
        <v>1296</v>
      </c>
      <c r="B18" s="66" t="s">
        <v>1297</v>
      </c>
      <c r="C18" s="10"/>
      <c r="D18" s="10"/>
      <c r="E18" s="10"/>
      <c r="F18" s="10"/>
      <c r="G18" s="10"/>
      <c r="H18" s="10"/>
      <c r="I18" s="11"/>
      <c r="J18" s="11"/>
      <c r="K18" s="10"/>
      <c r="L18" s="10"/>
      <c r="M18" s="10"/>
      <c r="N18" s="10"/>
      <c r="O18" s="10"/>
      <c r="P18" s="10"/>
      <c r="Q18" s="11"/>
      <c r="R18" s="11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12"/>
      <c r="AD18" s="11"/>
      <c r="AE18" s="11"/>
      <c r="AF18" s="10"/>
      <c r="AG18" s="10"/>
      <c r="AH18" s="10"/>
    </row>
    <row r="19" spans="1:34" ht="70.150000000000006" customHeight="1" thickBot="1" x14ac:dyDescent="0.3">
      <c r="A19" s="72" t="s">
        <v>1296</v>
      </c>
      <c r="B19" s="74" t="s">
        <v>1297</v>
      </c>
      <c r="C19" s="74">
        <v>17</v>
      </c>
      <c r="D19" s="74">
        <v>17</v>
      </c>
      <c r="E19" s="74" t="s">
        <v>57</v>
      </c>
      <c r="F19" s="74" t="s">
        <v>1287</v>
      </c>
      <c r="G19" s="74">
        <v>13604.65</v>
      </c>
      <c r="H19" s="74" t="s">
        <v>63</v>
      </c>
      <c r="I19" s="94">
        <v>39960</v>
      </c>
      <c r="J19" s="94">
        <v>39960</v>
      </c>
      <c r="K19" s="74" t="s">
        <v>59</v>
      </c>
      <c r="L19" s="74"/>
      <c r="M19" s="74"/>
      <c r="N19" s="74" t="s">
        <v>60</v>
      </c>
      <c r="O19" s="74"/>
      <c r="P19" s="74" t="s">
        <v>63</v>
      </c>
      <c r="Q19" s="94">
        <v>40323</v>
      </c>
      <c r="R19" s="94">
        <v>44293</v>
      </c>
      <c r="S19" s="74" t="s">
        <v>61</v>
      </c>
      <c r="T19" s="74" t="s">
        <v>1298</v>
      </c>
      <c r="U19" s="74" t="s">
        <v>63</v>
      </c>
      <c r="V19" s="74" t="s">
        <v>1299</v>
      </c>
      <c r="W19" s="74" t="s">
        <v>1300</v>
      </c>
      <c r="X19" s="74" t="s">
        <v>1301</v>
      </c>
      <c r="Y19" s="74" t="s">
        <v>1302</v>
      </c>
      <c r="Z19" s="74" t="s">
        <v>1303</v>
      </c>
      <c r="AA19" s="74"/>
      <c r="AB19" s="94">
        <v>44448</v>
      </c>
      <c r="AC19" s="94">
        <v>44562</v>
      </c>
      <c r="AD19" s="94">
        <v>45657</v>
      </c>
      <c r="AE19" s="74"/>
      <c r="AF19" s="74" t="s">
        <v>1172</v>
      </c>
      <c r="AG19" s="74" t="s">
        <v>71</v>
      </c>
      <c r="AH19" s="110"/>
    </row>
    <row r="20" spans="1:34" ht="70.150000000000006" customHeight="1" x14ac:dyDescent="0.25">
      <c r="A20" s="73" t="s">
        <v>1304</v>
      </c>
      <c r="B20" s="75" t="s">
        <v>1305</v>
      </c>
      <c r="C20" s="23"/>
      <c r="D20" s="23"/>
      <c r="E20" s="23"/>
      <c r="F20" s="23"/>
      <c r="G20" s="23"/>
      <c r="H20" s="23"/>
      <c r="I20" s="24"/>
      <c r="J20" s="24"/>
      <c r="K20" s="23"/>
      <c r="L20" s="23"/>
      <c r="M20" s="23"/>
      <c r="N20" s="23"/>
      <c r="O20" s="23"/>
      <c r="P20" s="23"/>
      <c r="Q20" s="24"/>
      <c r="R20" s="24"/>
      <c r="S20" s="23"/>
      <c r="T20" s="23"/>
      <c r="U20" s="23"/>
      <c r="V20" s="23"/>
      <c r="W20" s="23"/>
      <c r="X20" s="23"/>
      <c r="Y20" s="23"/>
      <c r="Z20" s="23"/>
      <c r="AA20" s="23"/>
      <c r="AB20" s="24"/>
      <c r="AC20" s="25"/>
      <c r="AD20" s="24"/>
      <c r="AE20" s="24"/>
      <c r="AF20" s="23"/>
      <c r="AG20" s="23"/>
      <c r="AH20" s="23"/>
    </row>
    <row r="21" spans="1:34" ht="70.150000000000006" customHeight="1" x14ac:dyDescent="0.25">
      <c r="A21" s="65" t="s">
        <v>1304</v>
      </c>
      <c r="B21" s="66" t="s">
        <v>1305</v>
      </c>
      <c r="C21" s="66">
        <v>17</v>
      </c>
      <c r="D21" s="66">
        <v>17</v>
      </c>
      <c r="E21" s="66" t="s">
        <v>57</v>
      </c>
      <c r="F21" s="66" t="s">
        <v>1287</v>
      </c>
      <c r="G21" s="66">
        <v>10722.68</v>
      </c>
      <c r="H21" s="66" t="s">
        <v>63</v>
      </c>
      <c r="I21" s="67">
        <v>39960</v>
      </c>
      <c r="J21" s="67">
        <v>39960</v>
      </c>
      <c r="K21" s="66" t="s">
        <v>59</v>
      </c>
      <c r="L21" s="66"/>
      <c r="M21" s="66"/>
      <c r="N21" s="66" t="s">
        <v>60</v>
      </c>
      <c r="O21" s="66"/>
      <c r="P21" s="66" t="s">
        <v>63</v>
      </c>
      <c r="Q21" s="67">
        <v>41673</v>
      </c>
      <c r="R21" s="67">
        <v>44293</v>
      </c>
      <c r="S21" s="66" t="s">
        <v>61</v>
      </c>
      <c r="T21" s="66" t="s">
        <v>1298</v>
      </c>
      <c r="U21" s="66" t="s">
        <v>63</v>
      </c>
      <c r="V21" s="66" t="s">
        <v>1299</v>
      </c>
      <c r="W21" s="66" t="s">
        <v>1306</v>
      </c>
      <c r="X21" s="66" t="s">
        <v>126</v>
      </c>
      <c r="Y21" s="66" t="s">
        <v>1307</v>
      </c>
      <c r="Z21" s="66" t="s">
        <v>1308</v>
      </c>
      <c r="AA21" s="66"/>
      <c r="AB21" s="67">
        <v>44448</v>
      </c>
      <c r="AC21" s="67">
        <v>44562</v>
      </c>
      <c r="AD21" s="67">
        <v>45657</v>
      </c>
      <c r="AE21" s="66"/>
      <c r="AF21" s="66" t="s">
        <v>1153</v>
      </c>
      <c r="AG21" s="66" t="s">
        <v>71</v>
      </c>
      <c r="AH21" s="108"/>
    </row>
    <row r="22" spans="1:34" ht="70.150000000000006" customHeight="1" x14ac:dyDescent="0.25">
      <c r="A22" s="65" t="s">
        <v>1309</v>
      </c>
      <c r="B22" s="66" t="s">
        <v>1310</v>
      </c>
      <c r="C22" s="10"/>
      <c r="D22" s="10"/>
      <c r="E22" s="10"/>
      <c r="F22" s="10"/>
      <c r="G22" s="10"/>
      <c r="H22" s="10"/>
      <c r="I22" s="11"/>
      <c r="J22" s="11"/>
      <c r="K22" s="10"/>
      <c r="L22" s="10"/>
      <c r="M22" s="10"/>
      <c r="N22" s="10"/>
      <c r="O22" s="10"/>
      <c r="P22" s="10"/>
      <c r="Q22" s="11"/>
      <c r="R22" s="11"/>
      <c r="S22" s="10"/>
      <c r="T22" s="10"/>
      <c r="U22" s="10"/>
      <c r="V22" s="10"/>
      <c r="W22" s="10"/>
      <c r="X22" s="10"/>
      <c r="Y22" s="10"/>
      <c r="Z22" s="10"/>
      <c r="AA22" s="10"/>
      <c r="AB22" s="11"/>
      <c r="AC22" s="12"/>
      <c r="AD22" s="11"/>
      <c r="AE22" s="11"/>
      <c r="AF22" s="10"/>
      <c r="AG22" s="10"/>
      <c r="AH22" s="10"/>
    </row>
    <row r="23" spans="1:34" ht="70.150000000000006" customHeight="1" x14ac:dyDescent="0.25">
      <c r="A23" s="65" t="s">
        <v>1309</v>
      </c>
      <c r="B23" s="66" t="s">
        <v>1310</v>
      </c>
      <c r="C23" s="66">
        <v>17</v>
      </c>
      <c r="D23" s="66">
        <v>17</v>
      </c>
      <c r="E23" s="66" t="s">
        <v>57</v>
      </c>
      <c r="F23" s="66" t="s">
        <v>1287</v>
      </c>
      <c r="G23" s="66">
        <v>26140.87</v>
      </c>
      <c r="H23" s="66" t="s">
        <v>63</v>
      </c>
      <c r="I23" s="67">
        <v>39960</v>
      </c>
      <c r="J23" s="67">
        <v>39960</v>
      </c>
      <c r="K23" s="66" t="s">
        <v>59</v>
      </c>
      <c r="L23" s="66"/>
      <c r="M23" s="66"/>
      <c r="N23" s="66" t="s">
        <v>60</v>
      </c>
      <c r="O23" s="66"/>
      <c r="P23" s="66" t="s">
        <v>63</v>
      </c>
      <c r="Q23" s="67">
        <v>41337</v>
      </c>
      <c r="R23" s="67">
        <v>44293</v>
      </c>
      <c r="S23" s="66" t="s">
        <v>61</v>
      </c>
      <c r="T23" s="66" t="s">
        <v>1311</v>
      </c>
      <c r="U23" s="66" t="s">
        <v>63</v>
      </c>
      <c r="V23" s="66" t="s">
        <v>1312</v>
      </c>
      <c r="W23" s="66" t="s">
        <v>1313</v>
      </c>
      <c r="X23" s="66" t="s">
        <v>1314</v>
      </c>
      <c r="Y23" s="66" t="s">
        <v>1315</v>
      </c>
      <c r="Z23" s="66" t="s">
        <v>1316</v>
      </c>
      <c r="AA23" s="66"/>
      <c r="AB23" s="67">
        <v>43794</v>
      </c>
      <c r="AC23" s="67">
        <v>43831</v>
      </c>
      <c r="AD23" s="67">
        <v>44926</v>
      </c>
      <c r="AE23" s="66"/>
      <c r="AF23" s="66" t="s">
        <v>1231</v>
      </c>
      <c r="AG23" s="66" t="s">
        <v>71</v>
      </c>
      <c r="AH23" s="108"/>
    </row>
    <row r="24" spans="1:34" ht="70.150000000000006" customHeight="1" x14ac:dyDescent="0.25">
      <c r="A24" s="65" t="s">
        <v>1317</v>
      </c>
      <c r="B24" s="66" t="s">
        <v>1318</v>
      </c>
      <c r="C24" s="10"/>
      <c r="D24" s="10"/>
      <c r="E24" s="10"/>
      <c r="F24" s="10"/>
      <c r="G24" s="10"/>
      <c r="H24" s="10"/>
      <c r="I24" s="11"/>
      <c r="J24" s="11"/>
      <c r="K24" s="10"/>
      <c r="L24" s="10"/>
      <c r="M24" s="10"/>
      <c r="N24" s="10"/>
      <c r="O24" s="10"/>
      <c r="P24" s="10"/>
      <c r="Q24" s="11"/>
      <c r="R24" s="11"/>
      <c r="S24" s="10"/>
      <c r="T24" s="10"/>
      <c r="U24" s="10"/>
      <c r="V24" s="10"/>
      <c r="W24" s="10"/>
      <c r="X24" s="10"/>
      <c r="Y24" s="10"/>
      <c r="Z24" s="10"/>
      <c r="AA24" s="10"/>
      <c r="AB24" s="11"/>
      <c r="AC24" s="12"/>
      <c r="AD24" s="11"/>
      <c r="AE24" s="11"/>
      <c r="AF24" s="10"/>
      <c r="AG24" s="10"/>
      <c r="AH24" s="10"/>
    </row>
    <row r="25" spans="1:34" ht="70.150000000000006" customHeight="1" x14ac:dyDescent="0.25">
      <c r="A25" s="65" t="s">
        <v>1317</v>
      </c>
      <c r="B25" s="66" t="s">
        <v>1318</v>
      </c>
      <c r="C25" s="66">
        <v>17</v>
      </c>
      <c r="D25" s="66">
        <v>17</v>
      </c>
      <c r="E25" s="66" t="s">
        <v>57</v>
      </c>
      <c r="F25" s="66" t="s">
        <v>1287</v>
      </c>
      <c r="G25" s="66">
        <v>14007.02</v>
      </c>
      <c r="H25" s="66" t="s">
        <v>63</v>
      </c>
      <c r="I25" s="67">
        <v>38938</v>
      </c>
      <c r="J25" s="67">
        <v>38938</v>
      </c>
      <c r="K25" s="66" t="s">
        <v>59</v>
      </c>
      <c r="L25" s="66"/>
      <c r="M25" s="66"/>
      <c r="N25" s="66" t="s">
        <v>60</v>
      </c>
      <c r="O25" s="66"/>
      <c r="P25" s="66" t="s">
        <v>63</v>
      </c>
      <c r="Q25" s="67">
        <v>41337</v>
      </c>
      <c r="R25" s="67">
        <v>44293</v>
      </c>
      <c r="S25" s="66" t="s">
        <v>61</v>
      </c>
      <c r="T25" s="66" t="s">
        <v>1311</v>
      </c>
      <c r="U25" s="66" t="s">
        <v>63</v>
      </c>
      <c r="V25" s="66" t="s">
        <v>1312</v>
      </c>
      <c r="W25" s="66" t="s">
        <v>1213</v>
      </c>
      <c r="X25" s="66" t="s">
        <v>1214</v>
      </c>
      <c r="Y25" s="66" t="s">
        <v>1215</v>
      </c>
      <c r="Z25" s="66" t="s">
        <v>1216</v>
      </c>
      <c r="AA25" s="66"/>
      <c r="AB25" s="67">
        <v>43794</v>
      </c>
      <c r="AC25" s="67">
        <v>43831</v>
      </c>
      <c r="AD25" s="67">
        <v>44926</v>
      </c>
      <c r="AE25" s="66"/>
      <c r="AF25" s="66" t="s">
        <v>1172</v>
      </c>
      <c r="AG25" s="66" t="s">
        <v>71</v>
      </c>
      <c r="AH25" s="108"/>
    </row>
    <row r="26" spans="1:34" ht="70.150000000000006" customHeight="1" x14ac:dyDescent="0.25">
      <c r="A26" s="9" t="s">
        <v>1154</v>
      </c>
      <c r="B26" s="10" t="s">
        <v>1155</v>
      </c>
      <c r="C26" s="10">
        <v>17</v>
      </c>
      <c r="D26" s="10">
        <v>17</v>
      </c>
      <c r="E26" s="10" t="s">
        <v>57</v>
      </c>
      <c r="F26" s="10" t="s">
        <v>58</v>
      </c>
      <c r="G26" s="10">
        <v>2903.69</v>
      </c>
      <c r="H26" s="10" t="s">
        <v>63</v>
      </c>
      <c r="I26" s="11">
        <v>39031</v>
      </c>
      <c r="J26" s="11">
        <v>39031</v>
      </c>
      <c r="K26" s="10" t="s">
        <v>11</v>
      </c>
      <c r="L26" s="10" t="s">
        <v>1156</v>
      </c>
      <c r="M26" s="10"/>
      <c r="N26" s="10" t="s">
        <v>60</v>
      </c>
      <c r="O26" s="10"/>
      <c r="P26" s="10" t="s">
        <v>59</v>
      </c>
      <c r="Q26" s="11">
        <v>43291</v>
      </c>
      <c r="R26" s="11">
        <v>43525</v>
      </c>
      <c r="S26" s="10" t="s">
        <v>61</v>
      </c>
      <c r="T26" s="10" t="s">
        <v>1157</v>
      </c>
      <c r="U26" s="10" t="s">
        <v>63</v>
      </c>
      <c r="V26" s="10" t="s">
        <v>1158</v>
      </c>
      <c r="W26" s="10" t="s">
        <v>1159</v>
      </c>
      <c r="X26" s="10" t="s">
        <v>1160</v>
      </c>
      <c r="Y26" s="10" t="s">
        <v>1161</v>
      </c>
      <c r="Z26" s="10" t="s">
        <v>1162</v>
      </c>
      <c r="AA26" s="10"/>
      <c r="AB26" s="11">
        <v>44173</v>
      </c>
      <c r="AC26" s="12">
        <v>44531</v>
      </c>
      <c r="AD26" s="11">
        <v>44197</v>
      </c>
      <c r="AE26" s="11">
        <v>45291</v>
      </c>
      <c r="AF26" s="10"/>
      <c r="AG26" s="10" t="s">
        <v>1163</v>
      </c>
      <c r="AH26" s="10" t="s">
        <v>71</v>
      </c>
    </row>
    <row r="27" spans="1:34" ht="70.150000000000006" customHeight="1" x14ac:dyDescent="0.25">
      <c r="A27" s="65" t="s">
        <v>1319</v>
      </c>
      <c r="B27" s="66" t="s">
        <v>1320</v>
      </c>
      <c r="C27" s="10"/>
      <c r="D27" s="10"/>
      <c r="E27" s="10"/>
      <c r="F27" s="10"/>
      <c r="G27" s="10"/>
      <c r="H27" s="10"/>
      <c r="I27" s="11"/>
      <c r="J27" s="11"/>
      <c r="K27" s="10"/>
      <c r="L27" s="10"/>
      <c r="M27" s="10"/>
      <c r="N27" s="10"/>
      <c r="O27" s="10"/>
      <c r="P27" s="10"/>
      <c r="Q27" s="11"/>
      <c r="R27" s="11"/>
      <c r="S27" s="10"/>
      <c r="T27" s="10"/>
      <c r="U27" s="10"/>
      <c r="V27" s="10"/>
      <c r="W27" s="10"/>
      <c r="X27" s="10"/>
      <c r="Y27" s="10"/>
      <c r="Z27" s="10"/>
      <c r="AA27" s="10"/>
      <c r="AB27" s="11"/>
      <c r="AC27" s="12"/>
      <c r="AD27" s="11"/>
      <c r="AE27" s="11"/>
      <c r="AF27" s="10"/>
      <c r="AG27" s="10"/>
      <c r="AH27" s="10"/>
    </row>
    <row r="28" spans="1:34" ht="70.150000000000006" customHeight="1" x14ac:dyDescent="0.25">
      <c r="A28" s="65" t="s">
        <v>1319</v>
      </c>
      <c r="B28" s="66" t="s">
        <v>1320</v>
      </c>
      <c r="C28" s="66">
        <v>17</v>
      </c>
      <c r="D28" s="66">
        <v>17</v>
      </c>
      <c r="E28" s="66" t="s">
        <v>57</v>
      </c>
      <c r="F28" s="66" t="s">
        <v>1287</v>
      </c>
      <c r="G28" s="66">
        <v>11564.63</v>
      </c>
      <c r="H28" s="66" t="s">
        <v>63</v>
      </c>
      <c r="I28" s="67">
        <v>39031</v>
      </c>
      <c r="J28" s="67">
        <v>39031</v>
      </c>
      <c r="K28" s="66" t="s">
        <v>59</v>
      </c>
      <c r="L28" s="66"/>
      <c r="M28" s="66"/>
      <c r="N28" s="66" t="s">
        <v>60</v>
      </c>
      <c r="O28" s="66"/>
      <c r="P28" s="66" t="s">
        <v>63</v>
      </c>
      <c r="Q28" s="67">
        <v>43602</v>
      </c>
      <c r="R28" s="67">
        <v>43271</v>
      </c>
      <c r="S28" s="66" t="s">
        <v>61</v>
      </c>
      <c r="T28" s="66" t="s">
        <v>1175</v>
      </c>
      <c r="U28" s="66" t="s">
        <v>63</v>
      </c>
      <c r="V28" s="66" t="s">
        <v>1321</v>
      </c>
      <c r="W28" s="66" t="s">
        <v>1177</v>
      </c>
      <c r="X28" s="66" t="s">
        <v>1178</v>
      </c>
      <c r="Y28" s="66" t="s">
        <v>1179</v>
      </c>
      <c r="Z28" s="66" t="s">
        <v>1180</v>
      </c>
      <c r="AA28" s="66"/>
      <c r="AB28" s="67">
        <v>44102</v>
      </c>
      <c r="AC28" s="67">
        <v>44197</v>
      </c>
      <c r="AD28" s="67">
        <v>45291</v>
      </c>
      <c r="AE28" s="66"/>
      <c r="AF28" s="66" t="s">
        <v>1231</v>
      </c>
      <c r="AG28" s="66" t="s">
        <v>71</v>
      </c>
      <c r="AH28" s="108"/>
    </row>
    <row r="29" spans="1:34" ht="70.150000000000006" customHeight="1" x14ac:dyDescent="0.25">
      <c r="A29" s="9" t="s">
        <v>1164</v>
      </c>
      <c r="B29" s="10" t="s">
        <v>1165</v>
      </c>
      <c r="C29" s="10">
        <v>17</v>
      </c>
      <c r="D29" s="10">
        <v>17</v>
      </c>
      <c r="E29" s="10" t="s">
        <v>57</v>
      </c>
      <c r="F29" s="10" t="s">
        <v>58</v>
      </c>
      <c r="G29" s="10">
        <v>39.96</v>
      </c>
      <c r="H29" s="10" t="s">
        <v>59</v>
      </c>
      <c r="I29" s="11">
        <v>38938</v>
      </c>
      <c r="J29" s="11">
        <v>38938</v>
      </c>
      <c r="K29" s="10" t="s">
        <v>59</v>
      </c>
      <c r="L29" s="10"/>
      <c r="M29" s="10"/>
      <c r="N29" s="10" t="s">
        <v>60</v>
      </c>
      <c r="O29" s="10"/>
      <c r="P29" s="10" t="s">
        <v>59</v>
      </c>
      <c r="Q29" s="11">
        <v>40291</v>
      </c>
      <c r="R29" s="11">
        <v>40631</v>
      </c>
      <c r="S29" s="10" t="s">
        <v>74</v>
      </c>
      <c r="T29" s="10" t="s">
        <v>1166</v>
      </c>
      <c r="U29" s="10" t="s">
        <v>63</v>
      </c>
      <c r="V29" s="10" t="s">
        <v>92</v>
      </c>
      <c r="W29" s="10" t="s">
        <v>93</v>
      </c>
      <c r="X29" s="10" t="s">
        <v>94</v>
      </c>
      <c r="Y29" s="10" t="s">
        <v>95</v>
      </c>
      <c r="Z29" s="10" t="s">
        <v>1167</v>
      </c>
      <c r="AA29" s="10"/>
      <c r="AB29" s="11">
        <v>43839</v>
      </c>
      <c r="AC29" s="12">
        <v>44693</v>
      </c>
      <c r="AD29" s="11">
        <v>43931</v>
      </c>
      <c r="AE29" s="13">
        <v>45026</v>
      </c>
      <c r="AF29" s="10"/>
      <c r="AG29" s="10" t="s">
        <v>1168</v>
      </c>
      <c r="AH29" s="10" t="s">
        <v>82</v>
      </c>
    </row>
    <row r="30" spans="1:34" ht="70.150000000000006" customHeight="1" x14ac:dyDescent="0.25">
      <c r="A30" s="9" t="s">
        <v>1169</v>
      </c>
      <c r="B30" s="10" t="s">
        <v>1170</v>
      </c>
      <c r="C30" s="10">
        <v>17</v>
      </c>
      <c r="D30" s="10">
        <v>17</v>
      </c>
      <c r="E30" s="10" t="s">
        <v>57</v>
      </c>
      <c r="F30" s="10" t="s">
        <v>58</v>
      </c>
      <c r="G30" s="10">
        <v>3139.47</v>
      </c>
      <c r="H30" s="10" t="s">
        <v>59</v>
      </c>
      <c r="I30" s="11">
        <v>39960</v>
      </c>
      <c r="J30" s="11">
        <v>39960</v>
      </c>
      <c r="K30" s="10" t="s">
        <v>59</v>
      </c>
      <c r="L30" s="10"/>
      <c r="M30" s="10"/>
      <c r="N30" s="10" t="s">
        <v>60</v>
      </c>
      <c r="O30" s="10"/>
      <c r="P30" s="10" t="s">
        <v>59</v>
      </c>
      <c r="Q30" s="11">
        <v>40303</v>
      </c>
      <c r="R30" s="11">
        <v>43755</v>
      </c>
      <c r="S30" s="10" t="s">
        <v>74</v>
      </c>
      <c r="T30" s="10" t="s">
        <v>1166</v>
      </c>
      <c r="U30" s="10" t="s">
        <v>63</v>
      </c>
      <c r="V30" s="10" t="s">
        <v>1171</v>
      </c>
      <c r="W30" s="10" t="s">
        <v>144</v>
      </c>
      <c r="X30" s="10" t="s">
        <v>101</v>
      </c>
      <c r="Y30" s="10" t="s">
        <v>102</v>
      </c>
      <c r="Z30" s="10" t="s">
        <v>145</v>
      </c>
      <c r="AA30" s="10"/>
      <c r="AB30" s="11">
        <v>44684</v>
      </c>
      <c r="AC30" s="12">
        <v>44684</v>
      </c>
      <c r="AD30" s="11">
        <v>44685</v>
      </c>
      <c r="AE30" s="11">
        <v>45781</v>
      </c>
      <c r="AF30" s="10"/>
      <c r="AG30" s="10" t="s">
        <v>1172</v>
      </c>
      <c r="AH30" s="10" t="s">
        <v>71</v>
      </c>
    </row>
    <row r="31" spans="1:34" ht="70.150000000000006" customHeight="1" x14ac:dyDescent="0.25">
      <c r="A31" s="9" t="s">
        <v>1173</v>
      </c>
      <c r="B31" s="10" t="s">
        <v>1174</v>
      </c>
      <c r="C31" s="10">
        <v>17</v>
      </c>
      <c r="D31" s="10">
        <v>17</v>
      </c>
      <c r="E31" s="10" t="s">
        <v>57</v>
      </c>
      <c r="F31" s="10" t="s">
        <v>58</v>
      </c>
      <c r="G31" s="10">
        <v>12504.78</v>
      </c>
      <c r="H31" s="10" t="s">
        <v>63</v>
      </c>
      <c r="I31" s="11">
        <v>39960</v>
      </c>
      <c r="J31" s="11">
        <v>39960</v>
      </c>
      <c r="K31" s="10" t="s">
        <v>59</v>
      </c>
      <c r="L31" s="10"/>
      <c r="M31" s="10"/>
      <c r="N31" s="10" t="s">
        <v>60</v>
      </c>
      <c r="O31" s="10"/>
      <c r="P31" s="10" t="s">
        <v>63</v>
      </c>
      <c r="Q31" s="11">
        <v>41724</v>
      </c>
      <c r="R31" s="11">
        <v>43248</v>
      </c>
      <c r="S31" s="10" t="s">
        <v>61</v>
      </c>
      <c r="T31" s="10" t="s">
        <v>1175</v>
      </c>
      <c r="U31" s="10" t="s">
        <v>63</v>
      </c>
      <c r="V31" s="10" t="s">
        <v>1176</v>
      </c>
      <c r="W31" s="10" t="s">
        <v>1177</v>
      </c>
      <c r="X31" s="10" t="s">
        <v>1178</v>
      </c>
      <c r="Y31" s="10" t="s">
        <v>1179</v>
      </c>
      <c r="Z31" s="10" t="s">
        <v>1180</v>
      </c>
      <c r="AA31" s="10"/>
      <c r="AB31" s="11">
        <v>44168</v>
      </c>
      <c r="AC31" s="12">
        <v>44896</v>
      </c>
      <c r="AD31" s="11">
        <v>44197</v>
      </c>
      <c r="AE31" s="11">
        <v>45291</v>
      </c>
      <c r="AF31" s="10"/>
      <c r="AG31" s="10" t="s">
        <v>1181</v>
      </c>
      <c r="AH31" s="10" t="s">
        <v>71</v>
      </c>
    </row>
    <row r="32" spans="1:34" ht="70.150000000000006" customHeight="1" x14ac:dyDescent="0.25">
      <c r="A32" s="9" t="s">
        <v>777</v>
      </c>
      <c r="B32" s="10" t="s">
        <v>778</v>
      </c>
      <c r="C32" s="10">
        <v>79</v>
      </c>
      <c r="D32" s="10">
        <v>79</v>
      </c>
      <c r="E32" s="10" t="s">
        <v>57</v>
      </c>
      <c r="F32" s="10" t="s">
        <v>58</v>
      </c>
      <c r="G32" s="10">
        <v>737.71</v>
      </c>
      <c r="H32" s="10" t="s">
        <v>59</v>
      </c>
      <c r="I32" s="11">
        <v>39738</v>
      </c>
      <c r="J32" s="11">
        <v>39738</v>
      </c>
      <c r="K32" s="10" t="s">
        <v>59</v>
      </c>
      <c r="L32" s="10"/>
      <c r="M32" s="27" t="s">
        <v>779</v>
      </c>
      <c r="N32" s="10" t="s">
        <v>60</v>
      </c>
      <c r="O32" s="10"/>
      <c r="P32" s="10" t="s">
        <v>59</v>
      </c>
      <c r="Q32" s="11">
        <v>40014</v>
      </c>
      <c r="R32" s="11">
        <v>43718</v>
      </c>
      <c r="S32" s="10" t="s">
        <v>61</v>
      </c>
      <c r="T32" s="10" t="s">
        <v>780</v>
      </c>
      <c r="U32" s="10" t="s">
        <v>63</v>
      </c>
      <c r="V32" s="10" t="s">
        <v>780</v>
      </c>
      <c r="W32" s="10" t="s">
        <v>781</v>
      </c>
      <c r="X32" s="10" t="s">
        <v>117</v>
      </c>
      <c r="Y32" s="10" t="s">
        <v>782</v>
      </c>
      <c r="Z32" s="10" t="s">
        <v>783</v>
      </c>
      <c r="AA32" s="10"/>
      <c r="AB32" s="11">
        <v>43794</v>
      </c>
      <c r="AC32" s="12"/>
      <c r="AD32" s="11">
        <v>43803</v>
      </c>
      <c r="AE32" s="13">
        <v>44898</v>
      </c>
      <c r="AF32" s="10"/>
      <c r="AG32" s="10" t="s">
        <v>784</v>
      </c>
      <c r="AH32" s="10" t="s">
        <v>82</v>
      </c>
    </row>
    <row r="33" spans="1:34" ht="70.150000000000006" customHeight="1" x14ac:dyDescent="0.25">
      <c r="A33" s="9" t="s">
        <v>785</v>
      </c>
      <c r="B33" s="10" t="s">
        <v>786</v>
      </c>
      <c r="C33" s="10">
        <v>79</v>
      </c>
      <c r="D33" s="10">
        <v>79</v>
      </c>
      <c r="E33" s="10" t="s">
        <v>57</v>
      </c>
      <c r="F33" s="10" t="s">
        <v>58</v>
      </c>
      <c r="G33" s="10">
        <v>240.03</v>
      </c>
      <c r="H33" s="10" t="s">
        <v>59</v>
      </c>
      <c r="I33" s="11">
        <v>39738</v>
      </c>
      <c r="J33" s="11">
        <v>39738</v>
      </c>
      <c r="K33" s="10" t="s">
        <v>59</v>
      </c>
      <c r="L33" s="10"/>
      <c r="M33" s="10"/>
      <c r="N33" s="10" t="s">
        <v>60</v>
      </c>
      <c r="O33" s="10"/>
      <c r="P33" s="10" t="s">
        <v>59</v>
      </c>
      <c r="Q33" s="11">
        <v>40903</v>
      </c>
      <c r="R33" s="11">
        <v>43475</v>
      </c>
      <c r="S33" s="10" t="s">
        <v>74</v>
      </c>
      <c r="T33" s="10" t="s">
        <v>787</v>
      </c>
      <c r="U33" s="14" t="s">
        <v>59</v>
      </c>
      <c r="V33" s="10"/>
      <c r="W33" s="10"/>
      <c r="X33" s="10"/>
      <c r="Y33" s="10"/>
      <c r="Z33" s="10"/>
      <c r="AA33" s="10" t="s">
        <v>788</v>
      </c>
      <c r="AB33" s="11"/>
      <c r="AC33" s="12"/>
      <c r="AD33" s="11"/>
      <c r="AE33" s="11"/>
      <c r="AF33" s="14" t="s">
        <v>789</v>
      </c>
      <c r="AG33" s="10" t="s">
        <v>784</v>
      </c>
      <c r="AH33" s="10" t="s">
        <v>82</v>
      </c>
    </row>
    <row r="34" spans="1:34" ht="70.150000000000006" customHeight="1" x14ac:dyDescent="0.25">
      <c r="A34" s="9" t="s">
        <v>790</v>
      </c>
      <c r="B34" s="10" t="s">
        <v>791</v>
      </c>
      <c r="C34" s="10">
        <v>79</v>
      </c>
      <c r="D34" s="10">
        <v>79</v>
      </c>
      <c r="E34" s="10" t="s">
        <v>57</v>
      </c>
      <c r="F34" s="10" t="s">
        <v>58</v>
      </c>
      <c r="G34" s="10">
        <v>7081.23</v>
      </c>
      <c r="H34" s="10" t="s">
        <v>59</v>
      </c>
      <c r="I34" s="11">
        <v>39960</v>
      </c>
      <c r="J34" s="11">
        <v>39960</v>
      </c>
      <c r="K34" s="10" t="s">
        <v>59</v>
      </c>
      <c r="L34" s="10"/>
      <c r="M34" s="10"/>
      <c r="N34" s="10" t="s">
        <v>60</v>
      </c>
      <c r="O34" s="10"/>
      <c r="P34" s="10" t="s">
        <v>59</v>
      </c>
      <c r="Q34" s="11">
        <v>40014</v>
      </c>
      <c r="R34" s="11">
        <v>43699</v>
      </c>
      <c r="S34" s="10" t="s">
        <v>61</v>
      </c>
      <c r="T34" s="10" t="s">
        <v>792</v>
      </c>
      <c r="U34" s="10" t="s">
        <v>63</v>
      </c>
      <c r="V34" s="10" t="s">
        <v>792</v>
      </c>
      <c r="W34" s="10" t="s">
        <v>138</v>
      </c>
      <c r="X34" s="10" t="s">
        <v>793</v>
      </c>
      <c r="Y34" s="10" t="s">
        <v>794</v>
      </c>
      <c r="Z34" s="10" t="s">
        <v>795</v>
      </c>
      <c r="AA34" s="10"/>
      <c r="AB34" s="11">
        <v>43794</v>
      </c>
      <c r="AC34" s="12"/>
      <c r="AD34" s="11">
        <v>43803</v>
      </c>
      <c r="AE34" s="13">
        <v>44898</v>
      </c>
      <c r="AF34" s="10"/>
      <c r="AG34" s="10" t="s">
        <v>784</v>
      </c>
      <c r="AH34" s="10" t="s">
        <v>82</v>
      </c>
    </row>
    <row r="35" spans="1:34" ht="70.150000000000006" customHeight="1" thickBot="1" x14ac:dyDescent="0.3">
      <c r="A35" s="18" t="s">
        <v>796</v>
      </c>
      <c r="B35" s="19" t="s">
        <v>797</v>
      </c>
      <c r="C35" s="19">
        <v>79</v>
      </c>
      <c r="D35" s="19">
        <v>79</v>
      </c>
      <c r="E35" s="19" t="s">
        <v>57</v>
      </c>
      <c r="F35" s="19" t="s">
        <v>58</v>
      </c>
      <c r="G35" s="19">
        <v>225.71</v>
      </c>
      <c r="H35" s="19" t="s">
        <v>59</v>
      </c>
      <c r="I35" s="20">
        <v>42089</v>
      </c>
      <c r="J35" s="20">
        <v>42089</v>
      </c>
      <c r="K35" s="19" t="s">
        <v>59</v>
      </c>
      <c r="L35" s="19"/>
      <c r="M35" s="19"/>
      <c r="N35" s="19" t="s">
        <v>60</v>
      </c>
      <c r="O35" s="19"/>
      <c r="P35" s="19" t="s">
        <v>59</v>
      </c>
      <c r="Q35" s="20">
        <v>40290</v>
      </c>
      <c r="R35" s="20">
        <v>43066</v>
      </c>
      <c r="S35" s="19" t="s">
        <v>74</v>
      </c>
      <c r="T35" s="104" t="s">
        <v>787</v>
      </c>
      <c r="U35" s="19" t="s">
        <v>63</v>
      </c>
      <c r="V35" s="19" t="s">
        <v>798</v>
      </c>
      <c r="W35" s="19" t="s">
        <v>799</v>
      </c>
      <c r="X35" s="19" t="s">
        <v>800</v>
      </c>
      <c r="Y35" s="19" t="s">
        <v>801</v>
      </c>
      <c r="Z35" s="19" t="s">
        <v>802</v>
      </c>
      <c r="AA35" s="19"/>
      <c r="AB35" s="20">
        <v>44168</v>
      </c>
      <c r="AC35" s="21"/>
      <c r="AD35" s="20">
        <v>43627</v>
      </c>
      <c r="AE35" s="20">
        <v>44722</v>
      </c>
      <c r="AF35" s="19" t="s">
        <v>803</v>
      </c>
      <c r="AG35" s="19" t="s">
        <v>784</v>
      </c>
      <c r="AH35" s="19" t="s">
        <v>82</v>
      </c>
    </row>
    <row r="36" spans="1:34" ht="70.150000000000006" customHeight="1" x14ac:dyDescent="0.25">
      <c r="A36" s="22" t="s">
        <v>804</v>
      </c>
      <c r="B36" s="23" t="s">
        <v>805</v>
      </c>
      <c r="C36" s="23">
        <v>79</v>
      </c>
      <c r="D36" s="23">
        <v>79</v>
      </c>
      <c r="E36" s="23" t="s">
        <v>57</v>
      </c>
      <c r="F36" s="23" t="s">
        <v>58</v>
      </c>
      <c r="G36" s="23">
        <v>1826.48</v>
      </c>
      <c r="H36" s="23" t="s">
        <v>59</v>
      </c>
      <c r="I36" s="24">
        <v>39185</v>
      </c>
      <c r="J36" s="24">
        <v>39185</v>
      </c>
      <c r="K36" s="23" t="s">
        <v>59</v>
      </c>
      <c r="L36" s="23"/>
      <c r="M36" s="23"/>
      <c r="N36" s="23" t="s">
        <v>60</v>
      </c>
      <c r="O36" s="23"/>
      <c r="P36" s="23" t="s">
        <v>59</v>
      </c>
      <c r="Q36" s="24">
        <v>40014</v>
      </c>
      <c r="R36" s="24">
        <v>43475</v>
      </c>
      <c r="S36" s="23" t="s">
        <v>74</v>
      </c>
      <c r="T36" s="23" t="s">
        <v>787</v>
      </c>
      <c r="U36" s="23" t="s">
        <v>63</v>
      </c>
      <c r="V36" s="23" t="s">
        <v>806</v>
      </c>
      <c r="W36" s="23" t="s">
        <v>807</v>
      </c>
      <c r="X36" s="23" t="s">
        <v>808</v>
      </c>
      <c r="Y36" s="23" t="s">
        <v>809</v>
      </c>
      <c r="Z36" s="23" t="s">
        <v>810</v>
      </c>
      <c r="AA36" s="23"/>
      <c r="AB36" s="24">
        <v>44588</v>
      </c>
      <c r="AC36" s="25"/>
      <c r="AD36" s="24">
        <v>43738</v>
      </c>
      <c r="AE36" s="51">
        <v>44833</v>
      </c>
      <c r="AF36" s="23"/>
      <c r="AG36" s="23" t="s">
        <v>784</v>
      </c>
      <c r="AH36" s="23" t="s">
        <v>82</v>
      </c>
    </row>
    <row r="37" spans="1:34" ht="70.150000000000006" customHeight="1" x14ac:dyDescent="0.25">
      <c r="A37" s="9" t="s">
        <v>811</v>
      </c>
      <c r="B37" s="10" t="s">
        <v>812</v>
      </c>
      <c r="C37" s="10">
        <v>79</v>
      </c>
      <c r="D37" s="10">
        <v>79</v>
      </c>
      <c r="E37" s="10" t="s">
        <v>57</v>
      </c>
      <c r="F37" s="10" t="s">
        <v>58</v>
      </c>
      <c r="G37" s="10">
        <v>1511.34</v>
      </c>
      <c r="H37" s="10" t="s">
        <v>813</v>
      </c>
      <c r="I37" s="11">
        <v>39206</v>
      </c>
      <c r="J37" s="11">
        <v>43553</v>
      </c>
      <c r="K37" s="10" t="s">
        <v>59</v>
      </c>
      <c r="L37" s="10"/>
      <c r="M37" s="10"/>
      <c r="N37" s="10" t="s">
        <v>60</v>
      </c>
      <c r="O37" s="10"/>
      <c r="P37" s="10" t="s">
        <v>59</v>
      </c>
      <c r="Q37" s="11">
        <v>40014</v>
      </c>
      <c r="R37" s="11">
        <v>41911</v>
      </c>
      <c r="S37" s="10" t="s">
        <v>74</v>
      </c>
      <c r="T37" s="10" t="s">
        <v>787</v>
      </c>
      <c r="U37" s="10" t="s">
        <v>63</v>
      </c>
      <c r="V37" s="10" t="s">
        <v>76</v>
      </c>
      <c r="W37" s="10" t="s">
        <v>814</v>
      </c>
      <c r="X37" s="10" t="s">
        <v>815</v>
      </c>
      <c r="Y37" s="10" t="s">
        <v>816</v>
      </c>
      <c r="Z37" s="10" t="s">
        <v>817</v>
      </c>
      <c r="AA37" s="10"/>
      <c r="AB37" s="11"/>
      <c r="AC37" s="12"/>
      <c r="AD37" s="11">
        <v>44498</v>
      </c>
      <c r="AE37" s="11">
        <v>45593</v>
      </c>
      <c r="AF37" s="10"/>
      <c r="AG37" s="10" t="s">
        <v>784</v>
      </c>
      <c r="AH37" s="10" t="s">
        <v>82</v>
      </c>
    </row>
    <row r="38" spans="1:34" ht="70.150000000000006" customHeight="1" x14ac:dyDescent="0.25">
      <c r="A38" s="65" t="s">
        <v>1322</v>
      </c>
      <c r="B38" s="66" t="s">
        <v>1323</v>
      </c>
      <c r="C38" s="10"/>
      <c r="D38" s="10"/>
      <c r="E38" s="10"/>
      <c r="F38" s="10"/>
      <c r="G38" s="10"/>
      <c r="H38" s="10"/>
      <c r="I38" s="11"/>
      <c r="J38" s="11"/>
      <c r="K38" s="10"/>
      <c r="L38" s="10"/>
      <c r="M38" s="10"/>
      <c r="N38" s="10"/>
      <c r="O38" s="10"/>
      <c r="P38" s="10"/>
      <c r="Q38" s="11"/>
      <c r="R38" s="11"/>
      <c r="S38" s="10"/>
      <c r="T38" s="10"/>
      <c r="U38" s="10"/>
      <c r="V38" s="10"/>
      <c r="W38" s="10"/>
      <c r="X38" s="10"/>
      <c r="Y38" s="10"/>
      <c r="Z38" s="10"/>
      <c r="AA38" s="10"/>
      <c r="AB38" s="11"/>
      <c r="AC38" s="12"/>
      <c r="AD38" s="11"/>
      <c r="AE38" s="11"/>
      <c r="AF38" s="10"/>
      <c r="AG38" s="10"/>
      <c r="AH38" s="10"/>
    </row>
    <row r="39" spans="1:34" ht="70.150000000000006" customHeight="1" x14ac:dyDescent="0.25">
      <c r="A39" s="65" t="s">
        <v>1322</v>
      </c>
      <c r="B39" s="66" t="s">
        <v>1323</v>
      </c>
      <c r="C39" s="66" t="s">
        <v>1324</v>
      </c>
      <c r="D39" s="66" t="s">
        <v>1325</v>
      </c>
      <c r="E39" s="66" t="s">
        <v>57</v>
      </c>
      <c r="F39" s="66" t="s">
        <v>1287</v>
      </c>
      <c r="G39" s="66">
        <v>20325.650000000001</v>
      </c>
      <c r="H39" s="66" t="s">
        <v>63</v>
      </c>
      <c r="I39" s="67">
        <v>39185</v>
      </c>
      <c r="J39" s="67">
        <v>39185</v>
      </c>
      <c r="K39" s="66" t="s">
        <v>59</v>
      </c>
      <c r="L39" s="66"/>
      <c r="M39" s="66"/>
      <c r="N39" s="66" t="s">
        <v>60</v>
      </c>
      <c r="O39" s="66" t="s">
        <v>1326</v>
      </c>
      <c r="P39" s="66" t="s">
        <v>63</v>
      </c>
      <c r="Q39" s="67">
        <v>37986</v>
      </c>
      <c r="R39" s="66" t="s">
        <v>1327</v>
      </c>
      <c r="S39" s="66" t="s">
        <v>74</v>
      </c>
      <c r="T39" s="66" t="s">
        <v>1328</v>
      </c>
      <c r="U39" s="66" t="s">
        <v>63</v>
      </c>
      <c r="V39" s="66" t="s">
        <v>1329</v>
      </c>
      <c r="W39" s="66" t="s">
        <v>1330</v>
      </c>
      <c r="X39" s="66" t="s">
        <v>1331</v>
      </c>
      <c r="Y39" s="66" t="s">
        <v>1332</v>
      </c>
      <c r="Z39" s="66" t="s">
        <v>1333</v>
      </c>
      <c r="AA39" s="66"/>
      <c r="AB39" s="68"/>
      <c r="AC39" s="68"/>
      <c r="AD39" s="68"/>
      <c r="AE39" s="66"/>
      <c r="AF39" s="66" t="s">
        <v>784</v>
      </c>
      <c r="AG39" s="66" t="s">
        <v>71</v>
      </c>
      <c r="AH39" s="108"/>
    </row>
    <row r="40" spans="1:34" ht="70.150000000000006" customHeight="1" x14ac:dyDescent="0.25">
      <c r="A40" s="9" t="s">
        <v>818</v>
      </c>
      <c r="B40" s="10" t="s">
        <v>819</v>
      </c>
      <c r="C40" s="10" t="s">
        <v>820</v>
      </c>
      <c r="D40" s="10">
        <v>79</v>
      </c>
      <c r="E40" s="10" t="s">
        <v>57</v>
      </c>
      <c r="F40" s="10" t="s">
        <v>58</v>
      </c>
      <c r="G40" s="10">
        <v>7158.36</v>
      </c>
      <c r="H40" s="10" t="s">
        <v>59</v>
      </c>
      <c r="I40" s="11">
        <v>39185</v>
      </c>
      <c r="J40" s="11">
        <v>39185</v>
      </c>
      <c r="K40" s="27" t="s">
        <v>12</v>
      </c>
      <c r="L40" s="10"/>
      <c r="M40" s="27" t="s">
        <v>821</v>
      </c>
      <c r="N40" s="10" t="s">
        <v>60</v>
      </c>
      <c r="O40" s="27" t="s">
        <v>822</v>
      </c>
      <c r="P40" s="10" t="s">
        <v>59</v>
      </c>
      <c r="Q40" s="11">
        <v>41109</v>
      </c>
      <c r="R40" s="11">
        <v>42261</v>
      </c>
      <c r="S40" s="10" t="s">
        <v>74</v>
      </c>
      <c r="T40" s="10" t="s">
        <v>787</v>
      </c>
      <c r="U40" s="10" t="s">
        <v>63</v>
      </c>
      <c r="V40" s="10" t="s">
        <v>823</v>
      </c>
      <c r="W40" s="10"/>
      <c r="X40" s="10"/>
      <c r="Y40" s="10"/>
      <c r="Z40" s="10"/>
      <c r="AA40" s="10" t="s">
        <v>824</v>
      </c>
      <c r="AB40" s="11">
        <v>43809</v>
      </c>
      <c r="AC40" s="12"/>
      <c r="AD40" s="11">
        <v>43732</v>
      </c>
      <c r="AE40" s="13">
        <v>44827</v>
      </c>
      <c r="AF40" s="10"/>
      <c r="AG40" s="10" t="s">
        <v>784</v>
      </c>
      <c r="AH40" s="10" t="s">
        <v>82</v>
      </c>
    </row>
    <row r="41" spans="1:34" ht="70.150000000000006" customHeight="1" x14ac:dyDescent="0.25">
      <c r="A41" s="9" t="s">
        <v>825</v>
      </c>
      <c r="B41" s="10" t="s">
        <v>826</v>
      </c>
      <c r="C41" s="10">
        <v>79</v>
      </c>
      <c r="D41" s="10">
        <v>79</v>
      </c>
      <c r="E41" s="10" t="s">
        <v>57</v>
      </c>
      <c r="F41" s="10" t="s">
        <v>58</v>
      </c>
      <c r="G41" s="10">
        <v>30.37</v>
      </c>
      <c r="H41" s="10" t="s">
        <v>59</v>
      </c>
      <c r="I41" s="11">
        <v>39185</v>
      </c>
      <c r="J41" s="11">
        <v>39185</v>
      </c>
      <c r="K41" s="10" t="s">
        <v>59</v>
      </c>
      <c r="L41" s="10"/>
      <c r="M41" s="10"/>
      <c r="N41" s="10" t="s">
        <v>60</v>
      </c>
      <c r="O41" s="10"/>
      <c r="P41" s="10" t="s">
        <v>59</v>
      </c>
      <c r="Q41" s="11">
        <v>40014</v>
      </c>
      <c r="R41" s="11">
        <v>41974</v>
      </c>
      <c r="S41" s="10" t="s">
        <v>61</v>
      </c>
      <c r="T41" s="10" t="s">
        <v>827</v>
      </c>
      <c r="U41" s="10" t="s">
        <v>63</v>
      </c>
      <c r="V41" s="10" t="s">
        <v>827</v>
      </c>
      <c r="W41" s="10" t="s">
        <v>828</v>
      </c>
      <c r="X41" s="10" t="s">
        <v>252</v>
      </c>
      <c r="Y41" s="10" t="s">
        <v>829</v>
      </c>
      <c r="Z41" s="10" t="s">
        <v>830</v>
      </c>
      <c r="AA41" s="10"/>
      <c r="AB41" s="11">
        <v>44389</v>
      </c>
      <c r="AC41" s="12"/>
      <c r="AD41" s="11">
        <v>44594</v>
      </c>
      <c r="AE41" s="11">
        <v>45689</v>
      </c>
      <c r="AF41" s="10"/>
      <c r="AG41" s="10" t="s">
        <v>784</v>
      </c>
      <c r="AH41" s="10" t="s">
        <v>82</v>
      </c>
    </row>
    <row r="42" spans="1:34" ht="70.150000000000006" customHeight="1" x14ac:dyDescent="0.25">
      <c r="A42" s="9" t="s">
        <v>831</v>
      </c>
      <c r="B42" s="10" t="s">
        <v>832</v>
      </c>
      <c r="C42" s="10" t="s">
        <v>820</v>
      </c>
      <c r="D42" s="10">
        <v>79</v>
      </c>
      <c r="E42" s="10" t="s">
        <v>57</v>
      </c>
      <c r="F42" s="10" t="s">
        <v>58</v>
      </c>
      <c r="G42" s="10">
        <v>17358.48</v>
      </c>
      <c r="H42" s="10" t="s">
        <v>63</v>
      </c>
      <c r="I42" s="11">
        <v>39185</v>
      </c>
      <c r="J42" s="11">
        <v>39185</v>
      </c>
      <c r="K42" s="10" t="s">
        <v>59</v>
      </c>
      <c r="L42" s="10"/>
      <c r="M42" s="10"/>
      <c r="N42" s="10" t="s">
        <v>60</v>
      </c>
      <c r="O42" s="10"/>
      <c r="P42" s="10" t="s">
        <v>59</v>
      </c>
      <c r="Q42" s="11">
        <v>40963</v>
      </c>
      <c r="R42" s="11"/>
      <c r="S42" s="10" t="s">
        <v>61</v>
      </c>
      <c r="T42" s="10" t="s">
        <v>833</v>
      </c>
      <c r="U42" s="10" t="s">
        <v>63</v>
      </c>
      <c r="V42" s="10" t="s">
        <v>833</v>
      </c>
      <c r="W42" s="10" t="s">
        <v>834</v>
      </c>
      <c r="X42" s="10" t="s">
        <v>835</v>
      </c>
      <c r="Y42" s="10" t="s">
        <v>836</v>
      </c>
      <c r="Z42" s="10" t="s">
        <v>837</v>
      </c>
      <c r="AA42" s="10"/>
      <c r="AB42" s="11">
        <v>44300</v>
      </c>
      <c r="AC42" s="12"/>
      <c r="AD42" s="11">
        <v>44341</v>
      </c>
      <c r="AE42" s="11">
        <v>45436</v>
      </c>
      <c r="AF42" s="10"/>
      <c r="AG42" s="10" t="s">
        <v>784</v>
      </c>
      <c r="AH42" s="10" t="s">
        <v>71</v>
      </c>
    </row>
    <row r="43" spans="1:34" ht="70.150000000000006" customHeight="1" x14ac:dyDescent="0.25">
      <c r="A43" s="9" t="s">
        <v>698</v>
      </c>
      <c r="B43" s="49" t="s">
        <v>699</v>
      </c>
      <c r="C43" s="10">
        <v>86</v>
      </c>
      <c r="D43" s="10">
        <v>86</v>
      </c>
      <c r="E43" s="10" t="s">
        <v>57</v>
      </c>
      <c r="F43" s="10" t="s">
        <v>58</v>
      </c>
      <c r="G43" s="10">
        <v>4.71</v>
      </c>
      <c r="H43" s="10" t="s">
        <v>59</v>
      </c>
      <c r="I43" s="11">
        <v>39185</v>
      </c>
      <c r="J43" s="11">
        <v>39185</v>
      </c>
      <c r="K43" s="10" t="s">
        <v>59</v>
      </c>
      <c r="L43" s="10"/>
      <c r="M43" s="10"/>
      <c r="N43" s="10" t="s">
        <v>60</v>
      </c>
      <c r="O43" s="10"/>
      <c r="P43" s="10" t="s">
        <v>59</v>
      </c>
      <c r="Q43" s="76">
        <v>44257</v>
      </c>
      <c r="R43" s="11">
        <v>43745</v>
      </c>
      <c r="S43" s="10" t="s">
        <v>74</v>
      </c>
      <c r="T43" s="10" t="s">
        <v>700</v>
      </c>
      <c r="U43" s="49" t="s">
        <v>59</v>
      </c>
      <c r="V43" s="49"/>
      <c r="W43" s="10"/>
      <c r="X43" s="10"/>
      <c r="Y43" s="10"/>
      <c r="Z43" s="10"/>
      <c r="AA43" s="10"/>
      <c r="AB43" s="11"/>
      <c r="AC43" s="12"/>
      <c r="AD43" s="11"/>
      <c r="AE43" s="11"/>
      <c r="AF43" s="10"/>
      <c r="AG43" s="10"/>
      <c r="AH43" s="10" t="s">
        <v>82</v>
      </c>
    </row>
    <row r="44" spans="1:34" ht="70.150000000000006" customHeight="1" x14ac:dyDescent="0.25">
      <c r="A44" s="9" t="s">
        <v>701</v>
      </c>
      <c r="B44" s="40" t="s">
        <v>702</v>
      </c>
      <c r="C44" s="10">
        <v>86</v>
      </c>
      <c r="D44" s="10">
        <v>86</v>
      </c>
      <c r="E44" s="10" t="s">
        <v>57</v>
      </c>
      <c r="F44" s="10" t="s">
        <v>58</v>
      </c>
      <c r="G44" s="10">
        <v>924.86</v>
      </c>
      <c r="H44" s="10" t="s">
        <v>63</v>
      </c>
      <c r="I44" s="11">
        <v>39185</v>
      </c>
      <c r="J44" s="11">
        <v>39185</v>
      </c>
      <c r="K44" s="10" t="s">
        <v>59</v>
      </c>
      <c r="L44" s="10"/>
      <c r="M44" s="10"/>
      <c r="N44" s="10" t="s">
        <v>60</v>
      </c>
      <c r="O44" s="10"/>
      <c r="P44" s="41" t="s">
        <v>63</v>
      </c>
      <c r="Q44" s="42">
        <v>40057</v>
      </c>
      <c r="R44" s="42">
        <v>37662</v>
      </c>
      <c r="S44" s="10" t="s">
        <v>74</v>
      </c>
      <c r="T44" s="10" t="s">
        <v>700</v>
      </c>
      <c r="U44" s="10" t="s">
        <v>63</v>
      </c>
      <c r="V44" s="10" t="s">
        <v>154</v>
      </c>
      <c r="W44" s="10" t="s">
        <v>703</v>
      </c>
      <c r="X44" s="10" t="s">
        <v>704</v>
      </c>
      <c r="Y44" s="10" t="s">
        <v>705</v>
      </c>
      <c r="Z44" s="10" t="s">
        <v>706</v>
      </c>
      <c r="AA44" s="10"/>
      <c r="AB44" s="11">
        <v>43830</v>
      </c>
      <c r="AC44" s="12"/>
      <c r="AD44" s="11">
        <v>44035</v>
      </c>
      <c r="AE44" s="11">
        <v>45154</v>
      </c>
      <c r="AF44" s="10" t="s">
        <v>707</v>
      </c>
      <c r="AG44" s="10"/>
      <c r="AH44" s="10" t="s">
        <v>71</v>
      </c>
    </row>
    <row r="45" spans="1:34" ht="70.150000000000006" customHeight="1" thickBot="1" x14ac:dyDescent="0.3">
      <c r="A45" s="18" t="s">
        <v>708</v>
      </c>
      <c r="B45" s="85" t="s">
        <v>709</v>
      </c>
      <c r="C45" s="19">
        <v>86</v>
      </c>
      <c r="D45" s="19">
        <v>86</v>
      </c>
      <c r="E45" s="19" t="s">
        <v>57</v>
      </c>
      <c r="F45" s="19" t="s">
        <v>58</v>
      </c>
      <c r="G45" s="19">
        <v>932.78</v>
      </c>
      <c r="H45" s="19" t="s">
        <v>63</v>
      </c>
      <c r="I45" s="20">
        <v>39738</v>
      </c>
      <c r="J45" s="20">
        <v>39738</v>
      </c>
      <c r="K45" s="19" t="s">
        <v>59</v>
      </c>
      <c r="L45" s="19"/>
      <c r="M45" s="19"/>
      <c r="N45" s="19" t="s">
        <v>60</v>
      </c>
      <c r="O45" s="19"/>
      <c r="P45" s="19" t="s">
        <v>59</v>
      </c>
      <c r="Q45" s="20">
        <v>40029</v>
      </c>
      <c r="R45" s="20">
        <v>36612</v>
      </c>
      <c r="S45" s="19" t="s">
        <v>74</v>
      </c>
      <c r="T45" s="19" t="s">
        <v>700</v>
      </c>
      <c r="U45" s="19" t="s">
        <v>63</v>
      </c>
      <c r="V45" s="19" t="s">
        <v>154</v>
      </c>
      <c r="W45" s="19" t="s">
        <v>710</v>
      </c>
      <c r="X45" s="19" t="s">
        <v>711</v>
      </c>
      <c r="Y45" s="19" t="s">
        <v>712</v>
      </c>
      <c r="Z45" s="19" t="s">
        <v>713</v>
      </c>
      <c r="AA45" s="19"/>
      <c r="AB45" s="20">
        <v>43876</v>
      </c>
      <c r="AC45" s="21"/>
      <c r="AD45" s="20">
        <v>44035</v>
      </c>
      <c r="AE45" s="106" t="s">
        <v>714</v>
      </c>
      <c r="AF45" s="19" t="s">
        <v>707</v>
      </c>
      <c r="AG45" s="19"/>
      <c r="AH45" s="19" t="s">
        <v>82</v>
      </c>
    </row>
    <row r="46" spans="1:34" ht="70.150000000000006" customHeight="1" x14ac:dyDescent="0.25">
      <c r="A46" s="22" t="s">
        <v>715</v>
      </c>
      <c r="B46" s="88" t="s">
        <v>716</v>
      </c>
      <c r="C46" s="23">
        <v>86</v>
      </c>
      <c r="D46" s="23">
        <v>86</v>
      </c>
      <c r="E46" s="23" t="s">
        <v>57</v>
      </c>
      <c r="F46" s="23" t="s">
        <v>58</v>
      </c>
      <c r="G46" s="23">
        <v>780.28</v>
      </c>
      <c r="H46" s="23" t="s">
        <v>63</v>
      </c>
      <c r="I46" s="24">
        <v>39185</v>
      </c>
      <c r="J46" s="24">
        <v>39185</v>
      </c>
      <c r="K46" s="23" t="s">
        <v>59</v>
      </c>
      <c r="L46" s="23"/>
      <c r="M46" s="23"/>
      <c r="N46" s="23" t="s">
        <v>60</v>
      </c>
      <c r="O46" s="23"/>
      <c r="P46" s="23" t="s">
        <v>59</v>
      </c>
      <c r="Q46" s="24">
        <v>40029</v>
      </c>
      <c r="R46" s="24">
        <v>37295</v>
      </c>
      <c r="S46" s="23" t="s">
        <v>74</v>
      </c>
      <c r="T46" s="23" t="s">
        <v>700</v>
      </c>
      <c r="U46" s="23" t="s">
        <v>63</v>
      </c>
      <c r="V46" s="23" t="s">
        <v>154</v>
      </c>
      <c r="W46" s="23" t="s">
        <v>710</v>
      </c>
      <c r="X46" s="23" t="s">
        <v>711</v>
      </c>
      <c r="Y46" s="23" t="s">
        <v>712</v>
      </c>
      <c r="Z46" s="23" t="s">
        <v>713</v>
      </c>
      <c r="AA46" s="23"/>
      <c r="AB46" s="24">
        <v>43876</v>
      </c>
      <c r="AC46" s="25"/>
      <c r="AD46" s="24">
        <v>44035</v>
      </c>
      <c r="AE46" s="107" t="s">
        <v>717</v>
      </c>
      <c r="AF46" s="23" t="s">
        <v>707</v>
      </c>
      <c r="AG46" s="23"/>
      <c r="AH46" s="23" t="s">
        <v>71</v>
      </c>
    </row>
    <row r="47" spans="1:34" ht="70.150000000000006" customHeight="1" x14ac:dyDescent="0.25">
      <c r="A47" s="9" t="s">
        <v>718</v>
      </c>
      <c r="B47" s="47" t="s">
        <v>719</v>
      </c>
      <c r="C47" s="10">
        <v>86</v>
      </c>
      <c r="D47" s="10">
        <v>86</v>
      </c>
      <c r="E47" s="10" t="s">
        <v>57</v>
      </c>
      <c r="F47" s="10" t="s">
        <v>58</v>
      </c>
      <c r="G47" s="10">
        <v>62.8</v>
      </c>
      <c r="H47" s="10" t="s">
        <v>59</v>
      </c>
      <c r="I47" s="11">
        <v>41893</v>
      </c>
      <c r="J47" s="11">
        <v>41893</v>
      </c>
      <c r="K47" s="10" t="s">
        <v>59</v>
      </c>
      <c r="L47" s="10"/>
      <c r="M47" s="10"/>
      <c r="N47" s="10" t="s">
        <v>60</v>
      </c>
      <c r="O47" s="10"/>
      <c r="P47" s="10" t="s">
        <v>59</v>
      </c>
      <c r="Q47" s="11">
        <v>40987</v>
      </c>
      <c r="R47" s="11">
        <v>44463</v>
      </c>
      <c r="S47" s="10" t="s">
        <v>74</v>
      </c>
      <c r="T47" s="10" t="s">
        <v>700</v>
      </c>
      <c r="U47" s="10" t="s">
        <v>63</v>
      </c>
      <c r="V47" s="10" t="s">
        <v>720</v>
      </c>
      <c r="W47" s="10" t="s">
        <v>721</v>
      </c>
      <c r="X47" s="10" t="s">
        <v>722</v>
      </c>
      <c r="Y47" s="10" t="s">
        <v>723</v>
      </c>
      <c r="Z47" s="10" t="s">
        <v>724</v>
      </c>
      <c r="AA47" s="10"/>
      <c r="AB47" s="11">
        <v>43723</v>
      </c>
      <c r="AC47" s="12"/>
      <c r="AD47" s="11">
        <v>43797</v>
      </c>
      <c r="AE47" s="48" t="s">
        <v>725</v>
      </c>
      <c r="AF47" s="10" t="s">
        <v>726</v>
      </c>
      <c r="AG47" s="10"/>
      <c r="AH47" s="10" t="s">
        <v>82</v>
      </c>
    </row>
    <row r="48" spans="1:34" ht="70.150000000000006" customHeight="1" x14ac:dyDescent="0.25">
      <c r="A48" s="9" t="s">
        <v>727</v>
      </c>
      <c r="B48" s="47" t="s">
        <v>728</v>
      </c>
      <c r="C48" s="10">
        <v>86</v>
      </c>
      <c r="D48" s="10">
        <v>86</v>
      </c>
      <c r="E48" s="10" t="s">
        <v>57</v>
      </c>
      <c r="F48" s="10" t="s">
        <v>58</v>
      </c>
      <c r="G48" s="10">
        <v>2779.59</v>
      </c>
      <c r="H48" s="10" t="s">
        <v>11</v>
      </c>
      <c r="I48" s="11">
        <v>39960</v>
      </c>
      <c r="J48" s="11">
        <v>39960</v>
      </c>
      <c r="K48" s="10" t="s">
        <v>59</v>
      </c>
      <c r="L48" s="10"/>
      <c r="M48" s="10"/>
      <c r="N48" s="10" t="s">
        <v>60</v>
      </c>
      <c r="O48" s="10"/>
      <c r="P48" s="28" t="s">
        <v>63</v>
      </c>
      <c r="Q48" s="11">
        <v>40744</v>
      </c>
      <c r="R48" s="11">
        <v>37264</v>
      </c>
      <c r="S48" s="10" t="s">
        <v>74</v>
      </c>
      <c r="T48" s="10" t="s">
        <v>700</v>
      </c>
      <c r="U48" s="10" t="s">
        <v>63</v>
      </c>
      <c r="V48" s="10" t="s">
        <v>76</v>
      </c>
      <c r="W48" s="10" t="s">
        <v>729</v>
      </c>
      <c r="X48" s="10" t="s">
        <v>730</v>
      </c>
      <c r="Y48" s="10" t="s">
        <v>731</v>
      </c>
      <c r="Z48" s="10" t="s">
        <v>732</v>
      </c>
      <c r="AA48" s="10"/>
      <c r="AB48" s="11">
        <v>43483</v>
      </c>
      <c r="AC48" s="12"/>
      <c r="AD48" s="11">
        <v>43762</v>
      </c>
      <c r="AE48" s="48" t="s">
        <v>725</v>
      </c>
      <c r="AF48" s="10" t="s">
        <v>733</v>
      </c>
      <c r="AG48" s="10"/>
      <c r="AH48" s="10" t="s">
        <v>71</v>
      </c>
    </row>
    <row r="49" spans="1:34" ht="70.150000000000006" customHeight="1" x14ac:dyDescent="0.25">
      <c r="A49" s="9" t="s">
        <v>734</v>
      </c>
      <c r="B49" s="45" t="s">
        <v>735</v>
      </c>
      <c r="C49" s="10">
        <v>86</v>
      </c>
      <c r="D49" s="10">
        <v>86</v>
      </c>
      <c r="E49" s="10" t="s">
        <v>57</v>
      </c>
      <c r="F49" s="10" t="s">
        <v>58</v>
      </c>
      <c r="G49" s="10">
        <v>492.31</v>
      </c>
      <c r="H49" s="10" t="s">
        <v>59</v>
      </c>
      <c r="I49" s="11">
        <v>39738</v>
      </c>
      <c r="J49" s="11">
        <v>39738</v>
      </c>
      <c r="K49" s="10" t="s">
        <v>59</v>
      </c>
      <c r="L49" s="10"/>
      <c r="M49" s="10"/>
      <c r="N49" s="10" t="s">
        <v>60</v>
      </c>
      <c r="O49" s="10"/>
      <c r="P49" s="10" t="s">
        <v>59</v>
      </c>
      <c r="Q49" s="11">
        <v>40029</v>
      </c>
      <c r="R49" s="11">
        <v>36593</v>
      </c>
      <c r="S49" s="10" t="s">
        <v>74</v>
      </c>
      <c r="T49" s="10" t="s">
        <v>700</v>
      </c>
      <c r="U49" s="10" t="s">
        <v>63</v>
      </c>
      <c r="V49" s="10" t="s">
        <v>154</v>
      </c>
      <c r="W49" s="10" t="s">
        <v>710</v>
      </c>
      <c r="X49" s="10" t="s">
        <v>711</v>
      </c>
      <c r="Y49" s="10" t="s">
        <v>712</v>
      </c>
      <c r="Z49" s="10" t="s">
        <v>713</v>
      </c>
      <c r="AA49" s="10"/>
      <c r="AB49" s="11">
        <v>43876</v>
      </c>
      <c r="AC49" s="12"/>
      <c r="AD49" s="11">
        <v>44035</v>
      </c>
      <c r="AE49" s="46" t="s">
        <v>717</v>
      </c>
      <c r="AF49" s="10" t="s">
        <v>707</v>
      </c>
      <c r="AG49" s="10"/>
      <c r="AH49" s="10" t="s">
        <v>82</v>
      </c>
    </row>
    <row r="50" spans="1:34" ht="70.150000000000006" customHeight="1" x14ac:dyDescent="0.25">
      <c r="A50" s="9" t="s">
        <v>736</v>
      </c>
      <c r="B50" s="49" t="s">
        <v>737</v>
      </c>
      <c r="C50" s="10">
        <v>86</v>
      </c>
      <c r="D50" s="10">
        <v>86</v>
      </c>
      <c r="E50" s="10" t="s">
        <v>57</v>
      </c>
      <c r="F50" s="10" t="s">
        <v>58</v>
      </c>
      <c r="G50" s="10">
        <v>19.350000000000001</v>
      </c>
      <c r="H50" s="10" t="s">
        <v>59</v>
      </c>
      <c r="I50" s="11">
        <v>39185</v>
      </c>
      <c r="J50" s="11">
        <v>39185</v>
      </c>
      <c r="K50" s="10" t="s">
        <v>59</v>
      </c>
      <c r="L50" s="10"/>
      <c r="M50" s="10"/>
      <c r="N50" s="10" t="s">
        <v>60</v>
      </c>
      <c r="O50" s="10"/>
      <c r="P50" s="10" t="s">
        <v>59</v>
      </c>
      <c r="Q50" s="11">
        <v>41540</v>
      </c>
      <c r="R50" s="11">
        <v>37158</v>
      </c>
      <c r="S50" s="10" t="s">
        <v>74</v>
      </c>
      <c r="T50" s="10" t="s">
        <v>700</v>
      </c>
      <c r="U50" s="49" t="s">
        <v>59</v>
      </c>
      <c r="V50" s="49"/>
      <c r="W50" s="10"/>
      <c r="X50" s="10"/>
      <c r="Y50" s="10"/>
      <c r="Z50" s="10"/>
      <c r="AA50" s="10"/>
      <c r="AB50" s="11"/>
      <c r="AC50" s="12"/>
      <c r="AD50" s="11"/>
      <c r="AE50" s="11"/>
      <c r="AF50" s="10"/>
      <c r="AG50" s="10"/>
      <c r="AH50" s="10" t="s">
        <v>82</v>
      </c>
    </row>
    <row r="51" spans="1:34" ht="70.150000000000006" customHeight="1" x14ac:dyDescent="0.25">
      <c r="A51" s="9" t="s">
        <v>738</v>
      </c>
      <c r="B51" s="14" t="s">
        <v>739</v>
      </c>
      <c r="C51" s="10">
        <v>86</v>
      </c>
      <c r="D51" s="10">
        <v>86</v>
      </c>
      <c r="E51" s="10" t="s">
        <v>57</v>
      </c>
      <c r="F51" s="10" t="s">
        <v>58</v>
      </c>
      <c r="G51" s="10">
        <v>73.48</v>
      </c>
      <c r="H51" s="10" t="s">
        <v>59</v>
      </c>
      <c r="I51" s="11">
        <v>39185</v>
      </c>
      <c r="J51" s="11">
        <v>39185</v>
      </c>
      <c r="K51" s="10" t="s">
        <v>59</v>
      </c>
      <c r="L51" s="10"/>
      <c r="M51" s="10"/>
      <c r="N51" s="10" t="s">
        <v>60</v>
      </c>
      <c r="O51" s="10"/>
      <c r="P51" s="10" t="s">
        <v>59</v>
      </c>
      <c r="Q51" s="11">
        <v>40842</v>
      </c>
      <c r="R51" s="11">
        <v>38968</v>
      </c>
      <c r="S51" s="10" t="s">
        <v>74</v>
      </c>
      <c r="T51" s="10" t="s">
        <v>700</v>
      </c>
      <c r="U51" s="10" t="s">
        <v>63</v>
      </c>
      <c r="V51" s="10" t="s">
        <v>720</v>
      </c>
      <c r="W51" s="10" t="s">
        <v>740</v>
      </c>
      <c r="X51" s="10" t="s">
        <v>741</v>
      </c>
      <c r="Y51" s="10" t="s">
        <v>742</v>
      </c>
      <c r="Z51" s="10" t="s">
        <v>743</v>
      </c>
      <c r="AA51" s="10"/>
      <c r="AB51" s="11">
        <v>43723</v>
      </c>
      <c r="AC51" s="12"/>
      <c r="AD51" s="11">
        <v>43797</v>
      </c>
      <c r="AE51" s="13">
        <v>44897</v>
      </c>
      <c r="AF51" s="10" t="s">
        <v>744</v>
      </c>
      <c r="AG51" s="10"/>
      <c r="AH51" s="10" t="s">
        <v>82</v>
      </c>
    </row>
    <row r="52" spans="1:34" ht="70.150000000000006" customHeight="1" x14ac:dyDescent="0.25">
      <c r="A52" s="9" t="s">
        <v>1182</v>
      </c>
      <c r="B52" s="10" t="s">
        <v>1183</v>
      </c>
      <c r="C52" s="10">
        <v>17</v>
      </c>
      <c r="D52" s="10">
        <v>17</v>
      </c>
      <c r="E52" s="10" t="s">
        <v>57</v>
      </c>
      <c r="F52" s="10" t="s">
        <v>58</v>
      </c>
      <c r="G52" s="10">
        <v>575.61</v>
      </c>
      <c r="H52" s="10" t="s">
        <v>59</v>
      </c>
      <c r="I52" s="11">
        <v>38938</v>
      </c>
      <c r="J52" s="11">
        <v>38938</v>
      </c>
      <c r="K52" s="10" t="s">
        <v>59</v>
      </c>
      <c r="L52" s="10"/>
      <c r="M52" s="10"/>
      <c r="N52" s="10" t="s">
        <v>60</v>
      </c>
      <c r="O52" s="10"/>
      <c r="P52" s="10" t="s">
        <v>59</v>
      </c>
      <c r="Q52" s="11">
        <v>40648</v>
      </c>
      <c r="R52" s="11">
        <v>43628</v>
      </c>
      <c r="S52" s="10" t="s">
        <v>74</v>
      </c>
      <c r="T52" s="10" t="s">
        <v>1166</v>
      </c>
      <c r="U52" s="10" t="s">
        <v>63</v>
      </c>
      <c r="V52" s="10" t="s">
        <v>92</v>
      </c>
      <c r="W52" s="10" t="s">
        <v>1184</v>
      </c>
      <c r="X52" s="10" t="s">
        <v>1185</v>
      </c>
      <c r="Y52" s="10" t="s">
        <v>1186</v>
      </c>
      <c r="Z52" s="10" t="s">
        <v>1187</v>
      </c>
      <c r="AA52" s="10"/>
      <c r="AB52" s="11">
        <v>44694</v>
      </c>
      <c r="AC52" s="12">
        <v>44840</v>
      </c>
      <c r="AD52" s="38">
        <v>44753</v>
      </c>
      <c r="AE52" s="13">
        <v>45117</v>
      </c>
      <c r="AF52" s="55" t="s">
        <v>1188</v>
      </c>
      <c r="AG52" s="10" t="s">
        <v>1189</v>
      </c>
      <c r="AH52" s="10" t="s">
        <v>71</v>
      </c>
    </row>
    <row r="53" spans="1:34" ht="70.150000000000006" customHeight="1" x14ac:dyDescent="0.25">
      <c r="A53" s="9" t="s">
        <v>745</v>
      </c>
      <c r="B53" s="14" t="s">
        <v>746</v>
      </c>
      <c r="C53" s="10">
        <v>86</v>
      </c>
      <c r="D53" s="10">
        <v>86</v>
      </c>
      <c r="E53" s="10" t="s">
        <v>57</v>
      </c>
      <c r="F53" s="10" t="s">
        <v>58</v>
      </c>
      <c r="G53" s="10">
        <v>149.63</v>
      </c>
      <c r="H53" s="10" t="s">
        <v>59</v>
      </c>
      <c r="I53" s="11">
        <v>39185</v>
      </c>
      <c r="J53" s="11">
        <v>39185</v>
      </c>
      <c r="K53" s="10" t="s">
        <v>59</v>
      </c>
      <c r="L53" s="10"/>
      <c r="M53" s="10"/>
      <c r="N53" s="10" t="s">
        <v>60</v>
      </c>
      <c r="O53" s="10"/>
      <c r="P53" s="10" t="s">
        <v>59</v>
      </c>
      <c r="Q53" s="11">
        <v>40842</v>
      </c>
      <c r="R53" s="11">
        <v>38968</v>
      </c>
      <c r="S53" s="10" t="s">
        <v>74</v>
      </c>
      <c r="T53" s="10" t="s">
        <v>700</v>
      </c>
      <c r="U53" s="10" t="s">
        <v>63</v>
      </c>
      <c r="V53" s="10" t="s">
        <v>154</v>
      </c>
      <c r="W53" s="10" t="s">
        <v>710</v>
      </c>
      <c r="X53" s="10" t="s">
        <v>711</v>
      </c>
      <c r="Y53" s="10" t="s">
        <v>712</v>
      </c>
      <c r="Z53" s="10" t="s">
        <v>713</v>
      </c>
      <c r="AA53" s="10"/>
      <c r="AB53" s="11">
        <v>43723</v>
      </c>
      <c r="AC53" s="12"/>
      <c r="AD53" s="11">
        <v>43797</v>
      </c>
      <c r="AE53" s="13">
        <v>44897</v>
      </c>
      <c r="AF53" s="10" t="s">
        <v>747</v>
      </c>
      <c r="AG53" s="10"/>
      <c r="AH53" s="10" t="s">
        <v>82</v>
      </c>
    </row>
    <row r="54" spans="1:34" ht="70.150000000000006" customHeight="1" x14ac:dyDescent="0.25">
      <c r="A54" s="65" t="s">
        <v>1334</v>
      </c>
      <c r="B54" s="66" t="s">
        <v>1335</v>
      </c>
      <c r="C54" s="10"/>
      <c r="D54" s="10"/>
      <c r="E54" s="10"/>
      <c r="F54" s="10"/>
      <c r="G54" s="10"/>
      <c r="H54" s="10"/>
      <c r="I54" s="11"/>
      <c r="J54" s="11"/>
      <c r="K54" s="10"/>
      <c r="L54" s="10"/>
      <c r="M54" s="10"/>
      <c r="N54" s="10"/>
      <c r="O54" s="10"/>
      <c r="P54" s="10"/>
      <c r="Q54" s="11"/>
      <c r="R54" s="11"/>
      <c r="S54" s="10"/>
      <c r="T54" s="10"/>
      <c r="U54" s="10"/>
      <c r="V54" s="10"/>
      <c r="W54" s="10"/>
      <c r="X54" s="10"/>
      <c r="Y54" s="10"/>
      <c r="Z54" s="10"/>
      <c r="AA54" s="10"/>
      <c r="AB54" s="11"/>
      <c r="AC54" s="12"/>
      <c r="AD54" s="11"/>
      <c r="AE54" s="11"/>
      <c r="AF54" s="10"/>
      <c r="AG54" s="10"/>
      <c r="AH54" s="10"/>
    </row>
    <row r="55" spans="1:34" ht="70.150000000000006" customHeight="1" x14ac:dyDescent="0.25">
      <c r="A55" s="65" t="s">
        <v>1334</v>
      </c>
      <c r="B55" s="66" t="s">
        <v>1335</v>
      </c>
      <c r="C55" s="66" t="s">
        <v>1336</v>
      </c>
      <c r="D55" s="66">
        <v>17</v>
      </c>
      <c r="E55" s="66" t="s">
        <v>57</v>
      </c>
      <c r="F55" s="66" t="s">
        <v>1287</v>
      </c>
      <c r="G55" s="66">
        <v>456270.82</v>
      </c>
      <c r="H55" s="66" t="s">
        <v>63</v>
      </c>
      <c r="I55" s="67">
        <v>41933</v>
      </c>
      <c r="J55" s="67">
        <v>41933</v>
      </c>
      <c r="K55" s="66" t="s">
        <v>59</v>
      </c>
      <c r="L55" s="66"/>
      <c r="M55" s="66"/>
      <c r="N55" s="66" t="s">
        <v>60</v>
      </c>
      <c r="O55" s="66"/>
      <c r="P55" s="66" t="s">
        <v>63</v>
      </c>
      <c r="Q55" s="66" t="s">
        <v>1337</v>
      </c>
      <c r="R55" s="66" t="s">
        <v>1338</v>
      </c>
      <c r="S55" s="66" t="s">
        <v>74</v>
      </c>
      <c r="T55" s="66" t="s">
        <v>1291</v>
      </c>
      <c r="U55" s="66"/>
      <c r="V55" s="66" t="s">
        <v>1291</v>
      </c>
      <c r="W55" s="66" t="s">
        <v>1292</v>
      </c>
      <c r="X55" s="66" t="s">
        <v>1293</v>
      </c>
      <c r="Y55" s="66" t="s">
        <v>1294</v>
      </c>
      <c r="Z55" s="66" t="s">
        <v>1295</v>
      </c>
      <c r="AA55" s="68"/>
      <c r="AB55" s="68"/>
      <c r="AC55" s="68"/>
      <c r="AD55" s="68"/>
      <c r="AE55" s="68"/>
      <c r="AF55" s="66" t="s">
        <v>1153</v>
      </c>
      <c r="AG55" s="66" t="s">
        <v>1339</v>
      </c>
      <c r="AH55" s="108"/>
    </row>
    <row r="56" spans="1:34" ht="70.150000000000006" customHeight="1" x14ac:dyDescent="0.25">
      <c r="A56" s="9" t="s">
        <v>1190</v>
      </c>
      <c r="B56" s="10" t="s">
        <v>1191</v>
      </c>
      <c r="C56" s="10">
        <v>17</v>
      </c>
      <c r="D56" s="10">
        <v>17</v>
      </c>
      <c r="E56" s="10" t="s">
        <v>57</v>
      </c>
      <c r="F56" s="10" t="s">
        <v>58</v>
      </c>
      <c r="G56" s="10">
        <v>146.02000000000001</v>
      </c>
      <c r="H56" s="10" t="s">
        <v>59</v>
      </c>
      <c r="I56" s="11">
        <v>39960</v>
      </c>
      <c r="J56" s="11">
        <v>39960</v>
      </c>
      <c r="K56" s="10" t="s">
        <v>59</v>
      </c>
      <c r="L56" s="10"/>
      <c r="M56" s="10"/>
      <c r="N56" s="10" t="s">
        <v>60</v>
      </c>
      <c r="O56" s="10"/>
      <c r="P56" s="10" t="s">
        <v>59</v>
      </c>
      <c r="Q56" s="11">
        <v>40291</v>
      </c>
      <c r="R56" s="11">
        <v>43608</v>
      </c>
      <c r="S56" s="10" t="s">
        <v>74</v>
      </c>
      <c r="T56" s="10" t="s">
        <v>1166</v>
      </c>
      <c r="U56" s="10" t="s">
        <v>63</v>
      </c>
      <c r="V56" s="10" t="s">
        <v>92</v>
      </c>
      <c r="W56" s="10" t="s">
        <v>93</v>
      </c>
      <c r="X56" s="10" t="s">
        <v>94</v>
      </c>
      <c r="Y56" s="10" t="s">
        <v>95</v>
      </c>
      <c r="Z56" s="10" t="s">
        <v>1192</v>
      </c>
      <c r="AA56" s="10"/>
      <c r="AB56" s="11">
        <v>43839</v>
      </c>
      <c r="AC56" s="12">
        <v>44693</v>
      </c>
      <c r="AD56" s="11">
        <v>43955</v>
      </c>
      <c r="AE56" s="13">
        <v>45050</v>
      </c>
      <c r="AF56" s="10"/>
      <c r="AG56" s="10" t="s">
        <v>1168</v>
      </c>
      <c r="AH56" s="10" t="s">
        <v>82</v>
      </c>
    </row>
    <row r="57" spans="1:34" ht="70.150000000000006" customHeight="1" x14ac:dyDescent="0.25">
      <c r="A57" s="9" t="s">
        <v>1193</v>
      </c>
      <c r="B57" s="10" t="s">
        <v>1194</v>
      </c>
      <c r="C57" s="10" t="s">
        <v>123</v>
      </c>
      <c r="D57" s="10">
        <v>17</v>
      </c>
      <c r="E57" s="10" t="s">
        <v>57</v>
      </c>
      <c r="F57" s="10" t="s">
        <v>58</v>
      </c>
      <c r="G57" s="10">
        <v>7104.6</v>
      </c>
      <c r="H57" s="10" t="s">
        <v>63</v>
      </c>
      <c r="I57" s="11">
        <v>39185</v>
      </c>
      <c r="J57" s="11">
        <v>39185</v>
      </c>
      <c r="K57" s="10" t="s">
        <v>59</v>
      </c>
      <c r="L57" s="10"/>
      <c r="M57" s="10"/>
      <c r="N57" s="10" t="s">
        <v>60</v>
      </c>
      <c r="O57" s="10"/>
      <c r="P57" s="10" t="s">
        <v>63</v>
      </c>
      <c r="Q57" s="11">
        <v>40178</v>
      </c>
      <c r="R57" s="11">
        <v>43854</v>
      </c>
      <c r="S57" s="10" t="s">
        <v>61</v>
      </c>
      <c r="T57" s="10" t="s">
        <v>1195</v>
      </c>
      <c r="U57" s="10" t="s">
        <v>63</v>
      </c>
      <c r="V57" s="10" t="s">
        <v>1195</v>
      </c>
      <c r="W57" s="10" t="s">
        <v>1196</v>
      </c>
      <c r="X57" s="10" t="s">
        <v>1197</v>
      </c>
      <c r="Y57" s="10" t="s">
        <v>1198</v>
      </c>
      <c r="Z57" s="10" t="s">
        <v>1199</v>
      </c>
      <c r="AA57" s="10"/>
      <c r="AB57" s="11">
        <v>44278</v>
      </c>
      <c r="AC57" s="12">
        <v>44278</v>
      </c>
      <c r="AD57" s="11">
        <v>44424</v>
      </c>
      <c r="AE57" s="11">
        <v>45520</v>
      </c>
      <c r="AF57" s="10"/>
      <c r="AG57" s="10" t="s">
        <v>1200</v>
      </c>
      <c r="AH57" s="10" t="s">
        <v>71</v>
      </c>
    </row>
    <row r="58" spans="1:34" ht="70.150000000000006" customHeight="1" x14ac:dyDescent="0.25">
      <c r="A58" s="9" t="s">
        <v>1201</v>
      </c>
      <c r="B58" s="10" t="s">
        <v>1202</v>
      </c>
      <c r="C58" s="10" t="s">
        <v>123</v>
      </c>
      <c r="D58" s="10">
        <v>17</v>
      </c>
      <c r="E58" s="10" t="s">
        <v>57</v>
      </c>
      <c r="F58" s="10" t="s">
        <v>58</v>
      </c>
      <c r="G58" s="10">
        <v>1208.18</v>
      </c>
      <c r="H58" s="10" t="s">
        <v>59</v>
      </c>
      <c r="I58" s="11">
        <v>39960</v>
      </c>
      <c r="J58" s="11">
        <v>39960</v>
      </c>
      <c r="K58" s="10" t="s">
        <v>63</v>
      </c>
      <c r="L58" s="10" t="s">
        <v>1203</v>
      </c>
      <c r="M58" s="10" t="s">
        <v>1204</v>
      </c>
      <c r="N58" s="10" t="s">
        <v>60</v>
      </c>
      <c r="O58" s="10"/>
      <c r="P58" s="10" t="s">
        <v>59</v>
      </c>
      <c r="Q58" s="11">
        <v>40178</v>
      </c>
      <c r="R58" s="11">
        <v>44658</v>
      </c>
      <c r="S58" s="10" t="s">
        <v>61</v>
      </c>
      <c r="T58" s="10" t="s">
        <v>1205</v>
      </c>
      <c r="U58" s="10" t="s">
        <v>63</v>
      </c>
      <c r="V58" s="10" t="s">
        <v>1206</v>
      </c>
      <c r="W58" s="14" t="s">
        <v>1207</v>
      </c>
      <c r="X58" s="60"/>
      <c r="Y58" s="60"/>
      <c r="Z58" s="60"/>
      <c r="AA58" s="10"/>
      <c r="AB58" s="11">
        <v>44643</v>
      </c>
      <c r="AC58" s="12">
        <v>44643</v>
      </c>
      <c r="AD58" s="38">
        <v>44728</v>
      </c>
      <c r="AE58" s="38">
        <v>45824</v>
      </c>
      <c r="AF58" s="10" t="s">
        <v>1208</v>
      </c>
      <c r="AG58" s="10" t="s">
        <v>1209</v>
      </c>
      <c r="AH58" s="10" t="s">
        <v>71</v>
      </c>
    </row>
    <row r="59" spans="1:34" ht="70.150000000000006" customHeight="1" x14ac:dyDescent="0.25">
      <c r="A59" s="9" t="s">
        <v>748</v>
      </c>
      <c r="B59" s="10" t="s">
        <v>749</v>
      </c>
      <c r="C59" s="10">
        <v>86</v>
      </c>
      <c r="D59" s="10">
        <v>86</v>
      </c>
      <c r="E59" s="10" t="s">
        <v>57</v>
      </c>
      <c r="F59" s="10" t="s">
        <v>58</v>
      </c>
      <c r="G59" s="10">
        <v>570.4</v>
      </c>
      <c r="H59" s="10" t="s">
        <v>59</v>
      </c>
      <c r="I59" s="11">
        <v>39185</v>
      </c>
      <c r="J59" s="11">
        <v>39185</v>
      </c>
      <c r="K59" s="10" t="s">
        <v>59</v>
      </c>
      <c r="L59" s="10"/>
      <c r="M59" s="10"/>
      <c r="N59" s="10" t="s">
        <v>60</v>
      </c>
      <c r="O59" s="10"/>
      <c r="P59" s="10" t="s">
        <v>59</v>
      </c>
      <c r="Q59" s="11">
        <v>41540</v>
      </c>
      <c r="R59" s="11">
        <v>38968</v>
      </c>
      <c r="S59" s="10" t="s">
        <v>74</v>
      </c>
      <c r="T59" s="10" t="s">
        <v>700</v>
      </c>
      <c r="U59" s="10" t="s">
        <v>63</v>
      </c>
      <c r="V59" s="10" t="s">
        <v>720</v>
      </c>
      <c r="W59" s="10" t="s">
        <v>750</v>
      </c>
      <c r="X59" s="10" t="s">
        <v>751</v>
      </c>
      <c r="Y59" s="10" t="s">
        <v>752</v>
      </c>
      <c r="Z59" s="10" t="s">
        <v>753</v>
      </c>
      <c r="AA59" s="10"/>
      <c r="AB59" s="11">
        <v>44754</v>
      </c>
      <c r="AC59" s="12"/>
      <c r="AD59" s="11" t="s">
        <v>754</v>
      </c>
      <c r="AE59" s="11" t="s">
        <v>755</v>
      </c>
      <c r="AF59" s="10"/>
      <c r="AG59" s="10"/>
      <c r="AH59" s="10" t="s">
        <v>82</v>
      </c>
    </row>
    <row r="60" spans="1:34" ht="70.150000000000006" customHeight="1" x14ac:dyDescent="0.25">
      <c r="A60" s="9" t="s">
        <v>1210</v>
      </c>
      <c r="B60" s="10" t="s">
        <v>1211</v>
      </c>
      <c r="C60" s="10">
        <v>17</v>
      </c>
      <c r="D60" s="10">
        <v>17</v>
      </c>
      <c r="E60" s="10" t="s">
        <v>57</v>
      </c>
      <c r="F60" s="10" t="s">
        <v>58</v>
      </c>
      <c r="G60" s="10">
        <v>41.11</v>
      </c>
      <c r="H60" s="10" t="s">
        <v>59</v>
      </c>
      <c r="I60" s="11">
        <v>38950</v>
      </c>
      <c r="J60" s="11">
        <v>42604</v>
      </c>
      <c r="K60" s="10" t="s">
        <v>59</v>
      </c>
      <c r="L60" s="10"/>
      <c r="M60" s="10"/>
      <c r="N60" s="10" t="s">
        <v>60</v>
      </c>
      <c r="O60" s="10"/>
      <c r="P60" s="10" t="s">
        <v>59</v>
      </c>
      <c r="Q60" s="11">
        <v>40291</v>
      </c>
      <c r="R60" s="11">
        <v>43608</v>
      </c>
      <c r="S60" s="10" t="s">
        <v>61</v>
      </c>
      <c r="T60" s="10" t="s">
        <v>1212</v>
      </c>
      <c r="U60" s="10" t="s">
        <v>63</v>
      </c>
      <c r="V60" s="10" t="s">
        <v>1212</v>
      </c>
      <c r="W60" s="10" t="s">
        <v>1213</v>
      </c>
      <c r="X60" s="10" t="s">
        <v>1214</v>
      </c>
      <c r="Y60" s="10" t="s">
        <v>1215</v>
      </c>
      <c r="Z60" s="10" t="s">
        <v>1216</v>
      </c>
      <c r="AA60" s="10"/>
      <c r="AB60" s="11">
        <v>43794</v>
      </c>
      <c r="AC60" s="12">
        <v>44900</v>
      </c>
      <c r="AD60" s="11">
        <v>43831</v>
      </c>
      <c r="AE60" s="13">
        <v>44926</v>
      </c>
      <c r="AF60" s="10"/>
      <c r="AG60" s="10" t="s">
        <v>1217</v>
      </c>
      <c r="AH60" s="10" t="s">
        <v>82</v>
      </c>
    </row>
    <row r="61" spans="1:34" ht="70.150000000000006" customHeight="1" x14ac:dyDescent="0.25">
      <c r="A61" s="9" t="s">
        <v>1218</v>
      </c>
      <c r="B61" s="10" t="s">
        <v>1219</v>
      </c>
      <c r="C61" s="10">
        <v>17</v>
      </c>
      <c r="D61" s="10">
        <v>17</v>
      </c>
      <c r="E61" s="10" t="s">
        <v>57</v>
      </c>
      <c r="F61" s="10" t="s">
        <v>58</v>
      </c>
      <c r="G61" s="10">
        <v>16.8</v>
      </c>
      <c r="H61" s="10" t="s">
        <v>59</v>
      </c>
      <c r="I61" s="11">
        <v>39960</v>
      </c>
      <c r="J61" s="11">
        <v>42604</v>
      </c>
      <c r="K61" s="10" t="s">
        <v>59</v>
      </c>
      <c r="L61" s="10"/>
      <c r="M61" s="10"/>
      <c r="N61" s="10" t="s">
        <v>60</v>
      </c>
      <c r="O61" s="10"/>
      <c r="P61" s="10" t="s">
        <v>59</v>
      </c>
      <c r="Q61" s="11">
        <v>40291</v>
      </c>
      <c r="R61" s="11">
        <v>43966</v>
      </c>
      <c r="S61" s="10" t="s">
        <v>74</v>
      </c>
      <c r="T61" s="10" t="s">
        <v>1166</v>
      </c>
      <c r="U61" s="10" t="s">
        <v>63</v>
      </c>
      <c r="V61" s="10" t="s">
        <v>92</v>
      </c>
      <c r="W61" s="10" t="s">
        <v>93</v>
      </c>
      <c r="X61" s="10" t="s">
        <v>94</v>
      </c>
      <c r="Y61" s="10" t="s">
        <v>95</v>
      </c>
      <c r="Z61" s="10" t="s">
        <v>1192</v>
      </c>
      <c r="AA61" s="10"/>
      <c r="AB61" s="11">
        <v>43839</v>
      </c>
      <c r="AC61" s="12">
        <v>44698</v>
      </c>
      <c r="AD61" s="11">
        <v>43955</v>
      </c>
      <c r="AE61" s="13">
        <v>45050</v>
      </c>
      <c r="AF61" s="10"/>
      <c r="AG61" s="10" t="s">
        <v>1217</v>
      </c>
      <c r="AH61" s="10" t="s">
        <v>82</v>
      </c>
    </row>
    <row r="62" spans="1:34" ht="70.150000000000006" customHeight="1" x14ac:dyDescent="0.25">
      <c r="A62" s="9" t="s">
        <v>1220</v>
      </c>
      <c r="B62" s="10" t="s">
        <v>1221</v>
      </c>
      <c r="C62" s="10">
        <v>17</v>
      </c>
      <c r="D62" s="10">
        <v>17</v>
      </c>
      <c r="E62" s="10" t="s">
        <v>57</v>
      </c>
      <c r="F62" s="10" t="s">
        <v>58</v>
      </c>
      <c r="G62" s="10">
        <v>1.0900000000000001</v>
      </c>
      <c r="H62" s="10" t="s">
        <v>59</v>
      </c>
      <c r="I62" s="11">
        <v>38950</v>
      </c>
      <c r="J62" s="11">
        <v>38950</v>
      </c>
      <c r="K62" s="10" t="s">
        <v>59</v>
      </c>
      <c r="L62" s="10"/>
      <c r="M62" s="10"/>
      <c r="N62" s="10" t="s">
        <v>60</v>
      </c>
      <c r="O62" s="10"/>
      <c r="P62" s="10" t="s">
        <v>59</v>
      </c>
      <c r="Q62" s="11">
        <v>40648</v>
      </c>
      <c r="R62" s="11">
        <v>40766</v>
      </c>
      <c r="S62" s="10" t="s">
        <v>74</v>
      </c>
      <c r="T62" s="10" t="s">
        <v>1166</v>
      </c>
      <c r="U62" s="10" t="s">
        <v>63</v>
      </c>
      <c r="V62" s="10" t="s">
        <v>92</v>
      </c>
      <c r="W62" s="10" t="s">
        <v>93</v>
      </c>
      <c r="X62" s="10" t="s">
        <v>94</v>
      </c>
      <c r="Y62" s="10" t="s">
        <v>95</v>
      </c>
      <c r="Z62" s="10" t="s">
        <v>1192</v>
      </c>
      <c r="AA62" s="10"/>
      <c r="AB62" s="11">
        <v>43839</v>
      </c>
      <c r="AC62" s="12">
        <v>43891</v>
      </c>
      <c r="AD62" s="11">
        <v>43955</v>
      </c>
      <c r="AE62" s="13">
        <v>45050</v>
      </c>
      <c r="AF62" s="10"/>
      <c r="AG62" s="10" t="s">
        <v>1222</v>
      </c>
      <c r="AH62" s="10" t="s">
        <v>82</v>
      </c>
    </row>
    <row r="63" spans="1:34" ht="70.150000000000006" customHeight="1" x14ac:dyDescent="0.25">
      <c r="A63" s="9" t="s">
        <v>756</v>
      </c>
      <c r="B63" s="10" t="s">
        <v>757</v>
      </c>
      <c r="C63" s="10">
        <v>86</v>
      </c>
      <c r="D63" s="10">
        <v>86</v>
      </c>
      <c r="E63" s="10" t="s">
        <v>57</v>
      </c>
      <c r="F63" s="10" t="s">
        <v>58</v>
      </c>
      <c r="G63" s="10">
        <v>676.06</v>
      </c>
      <c r="H63" s="10" t="s">
        <v>59</v>
      </c>
      <c r="I63" s="11">
        <v>39185</v>
      </c>
      <c r="J63" s="11">
        <v>39185</v>
      </c>
      <c r="K63" s="10" t="s">
        <v>59</v>
      </c>
      <c r="L63" s="10"/>
      <c r="M63" s="10"/>
      <c r="N63" s="10" t="s">
        <v>60</v>
      </c>
      <c r="O63" s="10"/>
      <c r="P63" s="10" t="s">
        <v>59</v>
      </c>
      <c r="Q63" s="11">
        <v>41540</v>
      </c>
      <c r="R63" s="11">
        <v>38666</v>
      </c>
      <c r="S63" s="10" t="s">
        <v>74</v>
      </c>
      <c r="T63" s="10" t="s">
        <v>700</v>
      </c>
      <c r="U63" s="10" t="s">
        <v>63</v>
      </c>
      <c r="V63" s="10" t="s">
        <v>720</v>
      </c>
      <c r="W63" s="10" t="s">
        <v>750</v>
      </c>
      <c r="X63" s="10" t="s">
        <v>751</v>
      </c>
      <c r="Y63" s="10" t="s">
        <v>752</v>
      </c>
      <c r="Z63" s="10" t="s">
        <v>753</v>
      </c>
      <c r="AA63" s="10"/>
      <c r="AB63" s="11">
        <v>44754</v>
      </c>
      <c r="AC63" s="12"/>
      <c r="AD63" s="11" t="s">
        <v>754</v>
      </c>
      <c r="AE63" s="11" t="s">
        <v>758</v>
      </c>
      <c r="AF63" s="10"/>
      <c r="AG63" s="10"/>
      <c r="AH63" s="10" t="s">
        <v>82</v>
      </c>
    </row>
    <row r="64" spans="1:34" ht="70.150000000000006" customHeight="1" x14ac:dyDescent="0.25">
      <c r="A64" s="9" t="s">
        <v>1223</v>
      </c>
      <c r="B64" s="10" t="s">
        <v>1224</v>
      </c>
      <c r="C64" s="10" t="s">
        <v>123</v>
      </c>
      <c r="D64" s="10">
        <v>17</v>
      </c>
      <c r="E64" s="10" t="s">
        <v>57</v>
      </c>
      <c r="F64" s="10" t="s">
        <v>58</v>
      </c>
      <c r="G64" s="10">
        <v>4340.25</v>
      </c>
      <c r="H64" s="10" t="s">
        <v>59</v>
      </c>
      <c r="I64" s="11">
        <v>39960</v>
      </c>
      <c r="J64" s="11">
        <v>39960</v>
      </c>
      <c r="K64" s="10" t="s">
        <v>59</v>
      </c>
      <c r="L64" s="10"/>
      <c r="M64" s="10"/>
      <c r="N64" s="10" t="s">
        <v>60</v>
      </c>
      <c r="O64" s="10"/>
      <c r="P64" s="10" t="s">
        <v>59</v>
      </c>
      <c r="Q64" s="11">
        <v>41602</v>
      </c>
      <c r="R64" s="11">
        <v>43594</v>
      </c>
      <c r="S64" s="10" t="s">
        <v>61</v>
      </c>
      <c r="T64" s="10" t="s">
        <v>1225</v>
      </c>
      <c r="U64" s="10" t="s">
        <v>63</v>
      </c>
      <c r="V64" s="10" t="s">
        <v>1226</v>
      </c>
      <c r="W64" s="10" t="s">
        <v>1227</v>
      </c>
      <c r="X64" s="10" t="s">
        <v>1228</v>
      </c>
      <c r="Y64" s="10" t="s">
        <v>1229</v>
      </c>
      <c r="Z64" s="10" t="s">
        <v>1230</v>
      </c>
      <c r="AA64" s="10"/>
      <c r="AB64" s="11">
        <v>44537</v>
      </c>
      <c r="AC64" s="12">
        <v>44893</v>
      </c>
      <c r="AD64" s="11">
        <v>44562</v>
      </c>
      <c r="AE64" s="11">
        <v>45657</v>
      </c>
      <c r="AF64" s="10"/>
      <c r="AG64" s="10" t="s">
        <v>1231</v>
      </c>
      <c r="AH64" s="10" t="s">
        <v>71</v>
      </c>
    </row>
    <row r="65" spans="1:34" ht="70.150000000000006" customHeight="1" x14ac:dyDescent="0.25">
      <c r="A65" s="9" t="s">
        <v>146</v>
      </c>
      <c r="B65" s="10" t="s">
        <v>147</v>
      </c>
      <c r="C65" s="10" t="s">
        <v>123</v>
      </c>
      <c r="D65" s="10">
        <v>16</v>
      </c>
      <c r="E65" s="10" t="s">
        <v>57</v>
      </c>
      <c r="F65" s="10" t="s">
        <v>58</v>
      </c>
      <c r="G65" s="10">
        <v>5371.81</v>
      </c>
      <c r="H65" s="10" t="s">
        <v>59</v>
      </c>
      <c r="I65" s="11">
        <v>38950</v>
      </c>
      <c r="J65" s="11">
        <v>38950</v>
      </c>
      <c r="K65" s="10" t="s">
        <v>59</v>
      </c>
      <c r="L65" s="10"/>
      <c r="M65" s="10"/>
      <c r="N65" s="10" t="s">
        <v>60</v>
      </c>
      <c r="O65" s="10"/>
      <c r="P65" s="10" t="s">
        <v>59</v>
      </c>
      <c r="Q65" s="11">
        <v>40532</v>
      </c>
      <c r="R65" s="11">
        <v>40294</v>
      </c>
      <c r="S65" s="10" t="s">
        <v>61</v>
      </c>
      <c r="T65" s="10" t="s">
        <v>106</v>
      </c>
      <c r="U65" s="10" t="s">
        <v>63</v>
      </c>
      <c r="V65" s="10" t="s">
        <v>106</v>
      </c>
      <c r="W65" s="10" t="s">
        <v>107</v>
      </c>
      <c r="X65" s="10" t="s">
        <v>108</v>
      </c>
      <c r="Y65" s="10" t="s">
        <v>109</v>
      </c>
      <c r="Z65" s="10" t="s">
        <v>110</v>
      </c>
      <c r="AA65" s="16" t="s">
        <v>148</v>
      </c>
      <c r="AB65" s="11">
        <v>44362</v>
      </c>
      <c r="AC65" s="12"/>
      <c r="AD65" s="11">
        <v>44644</v>
      </c>
      <c r="AE65" s="11">
        <v>45740</v>
      </c>
      <c r="AF65" s="10"/>
      <c r="AG65" s="10" t="s">
        <v>70</v>
      </c>
      <c r="AH65" s="10" t="s">
        <v>71</v>
      </c>
    </row>
    <row r="66" spans="1:34" ht="70.150000000000006" customHeight="1" x14ac:dyDescent="0.25">
      <c r="A66" s="9" t="s">
        <v>1232</v>
      </c>
      <c r="B66" s="10" t="s">
        <v>1233</v>
      </c>
      <c r="C66" s="10" t="s">
        <v>123</v>
      </c>
      <c r="D66" s="10">
        <v>17</v>
      </c>
      <c r="E66" s="10" t="s">
        <v>57</v>
      </c>
      <c r="F66" s="10" t="s">
        <v>58</v>
      </c>
      <c r="G66" s="10">
        <v>1842.62</v>
      </c>
      <c r="H66" s="10" t="s">
        <v>59</v>
      </c>
      <c r="I66" s="11">
        <v>38950</v>
      </c>
      <c r="J66" s="11">
        <v>38950</v>
      </c>
      <c r="K66" s="10" t="s">
        <v>59</v>
      </c>
      <c r="L66" s="10"/>
      <c r="M66" s="10"/>
      <c r="N66" s="10" t="s">
        <v>60</v>
      </c>
      <c r="O66" s="10"/>
      <c r="P66" s="10" t="s">
        <v>59</v>
      </c>
      <c r="Q66" s="11">
        <v>41480</v>
      </c>
      <c r="R66" s="11">
        <v>44645</v>
      </c>
      <c r="S66" s="10" t="s">
        <v>61</v>
      </c>
      <c r="T66" s="10" t="s">
        <v>1234</v>
      </c>
      <c r="U66" s="10" t="s">
        <v>63</v>
      </c>
      <c r="V66" s="10" t="s">
        <v>1234</v>
      </c>
      <c r="W66" s="10" t="s">
        <v>1235</v>
      </c>
      <c r="X66" s="10"/>
      <c r="Y66" s="10"/>
      <c r="Z66" s="10"/>
      <c r="AA66" s="10"/>
      <c r="AB66" s="11"/>
      <c r="AC66" s="12">
        <v>44699</v>
      </c>
      <c r="AD66" s="38">
        <v>44711</v>
      </c>
      <c r="AE66" s="38">
        <v>45807</v>
      </c>
      <c r="AF66" s="10"/>
      <c r="AG66" s="10" t="s">
        <v>1168</v>
      </c>
      <c r="AH66" s="10" t="s">
        <v>71</v>
      </c>
    </row>
    <row r="67" spans="1:34" ht="70.150000000000006" customHeight="1" x14ac:dyDescent="0.25">
      <c r="A67" s="9" t="s">
        <v>838</v>
      </c>
      <c r="B67" s="10" t="s">
        <v>839</v>
      </c>
      <c r="C67" s="10">
        <v>79</v>
      </c>
      <c r="D67" s="10">
        <v>79</v>
      </c>
      <c r="E67" s="10" t="s">
        <v>57</v>
      </c>
      <c r="F67" s="10" t="s">
        <v>58</v>
      </c>
      <c r="G67" s="10">
        <v>0.03</v>
      </c>
      <c r="H67" s="10" t="s">
        <v>59</v>
      </c>
      <c r="I67" s="11">
        <v>41865</v>
      </c>
      <c r="J67" s="11">
        <v>41865</v>
      </c>
      <c r="K67" s="10" t="s">
        <v>59</v>
      </c>
      <c r="L67" s="10"/>
      <c r="M67" s="27" t="s">
        <v>779</v>
      </c>
      <c r="N67" s="10" t="s">
        <v>60</v>
      </c>
      <c r="O67" s="10"/>
      <c r="P67" s="10" t="s">
        <v>59</v>
      </c>
      <c r="Q67" s="11">
        <v>42408</v>
      </c>
      <c r="R67" s="11">
        <v>40337</v>
      </c>
      <c r="S67" s="10" t="s">
        <v>74</v>
      </c>
      <c r="T67" s="10" t="s">
        <v>787</v>
      </c>
      <c r="U67" s="10" t="s">
        <v>63</v>
      </c>
      <c r="V67" s="10" t="s">
        <v>76</v>
      </c>
      <c r="W67" s="10" t="s">
        <v>814</v>
      </c>
      <c r="X67" s="10" t="s">
        <v>815</v>
      </c>
      <c r="Y67" s="10" t="s">
        <v>816</v>
      </c>
      <c r="Z67" s="10" t="s">
        <v>817</v>
      </c>
      <c r="AA67" s="10" t="s">
        <v>840</v>
      </c>
      <c r="AB67" s="52"/>
      <c r="AC67" s="12"/>
      <c r="AD67" s="11">
        <v>44497</v>
      </c>
      <c r="AE67" s="11">
        <v>45592</v>
      </c>
      <c r="AF67" s="10"/>
      <c r="AG67" s="10" t="s">
        <v>784</v>
      </c>
      <c r="AH67" s="10" t="s">
        <v>82</v>
      </c>
    </row>
    <row r="68" spans="1:34" ht="70.150000000000006" customHeight="1" x14ac:dyDescent="0.25">
      <c r="A68" s="65" t="s">
        <v>1340</v>
      </c>
      <c r="B68" s="66" t="s">
        <v>1341</v>
      </c>
      <c r="C68" s="10"/>
      <c r="D68" s="10"/>
      <c r="E68" s="10"/>
      <c r="F68" s="10"/>
      <c r="G68" s="10"/>
      <c r="H68" s="10"/>
      <c r="I68" s="11"/>
      <c r="J68" s="11"/>
      <c r="K68" s="10"/>
      <c r="L68" s="10"/>
      <c r="M68" s="10"/>
      <c r="N68" s="10"/>
      <c r="O68" s="10"/>
      <c r="P68" s="10"/>
      <c r="Q68" s="11"/>
      <c r="R68" s="11"/>
      <c r="S68" s="10"/>
      <c r="T68" s="10"/>
      <c r="U68" s="10"/>
      <c r="V68" s="10"/>
      <c r="W68" s="10"/>
      <c r="X68" s="10"/>
      <c r="Y68" s="10"/>
      <c r="Z68" s="10"/>
      <c r="AA68" s="10"/>
      <c r="AB68" s="11"/>
      <c r="AC68" s="12"/>
      <c r="AD68" s="11"/>
      <c r="AE68" s="11"/>
      <c r="AF68" s="10"/>
      <c r="AG68" s="10"/>
      <c r="AH68" s="10"/>
    </row>
    <row r="69" spans="1:34" ht="70.150000000000006" customHeight="1" x14ac:dyDescent="0.25">
      <c r="A69" s="65" t="s">
        <v>1340</v>
      </c>
      <c r="B69" s="66" t="s">
        <v>1341</v>
      </c>
      <c r="C69" s="66">
        <v>17</v>
      </c>
      <c r="D69" s="66">
        <v>17</v>
      </c>
      <c r="E69" s="66" t="s">
        <v>151</v>
      </c>
      <c r="F69" s="66" t="s">
        <v>1287</v>
      </c>
      <c r="G69" s="66">
        <v>4464.12</v>
      </c>
      <c r="H69" s="66" t="s">
        <v>63</v>
      </c>
      <c r="I69" s="67">
        <v>31685</v>
      </c>
      <c r="J69" s="67">
        <v>38174</v>
      </c>
      <c r="K69" s="66" t="s">
        <v>59</v>
      </c>
      <c r="L69" s="66"/>
      <c r="M69" s="66"/>
      <c r="N69" s="66" t="s">
        <v>1288</v>
      </c>
      <c r="O69" s="66" t="s">
        <v>1289</v>
      </c>
      <c r="P69" s="66" t="s">
        <v>63</v>
      </c>
      <c r="Q69" s="67">
        <v>43277</v>
      </c>
      <c r="R69" s="66" t="s">
        <v>1290</v>
      </c>
      <c r="S69" s="66" t="s">
        <v>74</v>
      </c>
      <c r="T69" s="66" t="s">
        <v>1291</v>
      </c>
      <c r="U69" s="66" t="s">
        <v>63</v>
      </c>
      <c r="V69" s="66" t="s">
        <v>1291</v>
      </c>
      <c r="W69" s="66" t="s">
        <v>1292</v>
      </c>
      <c r="X69" s="66" t="s">
        <v>1293</v>
      </c>
      <c r="Y69" s="66" t="s">
        <v>1294</v>
      </c>
      <c r="Z69" s="66" t="s">
        <v>1295</v>
      </c>
      <c r="AA69" s="68"/>
      <c r="AB69" s="68"/>
      <c r="AC69" s="68"/>
      <c r="AD69" s="68"/>
      <c r="AE69" s="68"/>
      <c r="AF69" s="66" t="s">
        <v>1209</v>
      </c>
      <c r="AG69" s="66" t="s">
        <v>71</v>
      </c>
      <c r="AH69" s="108"/>
    </row>
    <row r="70" spans="1:34" ht="70.150000000000006" customHeight="1" x14ac:dyDescent="0.25">
      <c r="A70" s="65" t="s">
        <v>1342</v>
      </c>
      <c r="B70" s="66" t="s">
        <v>1343</v>
      </c>
      <c r="C70" s="10"/>
      <c r="D70" s="10"/>
      <c r="E70" s="10"/>
      <c r="F70" s="10"/>
      <c r="G70" s="10"/>
      <c r="H70" s="10"/>
      <c r="I70" s="11"/>
      <c r="J70" s="11"/>
      <c r="K70" s="10"/>
      <c r="L70" s="10"/>
      <c r="M70" s="10"/>
      <c r="N70" s="10"/>
      <c r="O70" s="10"/>
      <c r="P70" s="10"/>
      <c r="Q70" s="11"/>
      <c r="R70" s="11"/>
      <c r="S70" s="10"/>
      <c r="T70" s="10"/>
      <c r="U70" s="10"/>
      <c r="V70" s="10"/>
      <c r="W70" s="10"/>
      <c r="X70" s="10"/>
      <c r="Y70" s="10"/>
      <c r="Z70" s="10"/>
      <c r="AA70" s="10"/>
      <c r="AB70" s="11"/>
      <c r="AC70" s="12"/>
      <c r="AD70" s="11"/>
      <c r="AE70" s="11"/>
      <c r="AF70" s="10"/>
      <c r="AG70" s="10"/>
      <c r="AH70" s="10"/>
    </row>
    <row r="71" spans="1:34" ht="70.150000000000006" customHeight="1" x14ac:dyDescent="0.25">
      <c r="A71" s="65" t="s">
        <v>1342</v>
      </c>
      <c r="B71" s="66" t="s">
        <v>1343</v>
      </c>
      <c r="C71" s="66">
        <v>17</v>
      </c>
      <c r="D71" s="66">
        <v>17</v>
      </c>
      <c r="E71" s="66" t="s">
        <v>151</v>
      </c>
      <c r="F71" s="66" t="s">
        <v>1287</v>
      </c>
      <c r="G71" s="66">
        <v>13604.92</v>
      </c>
      <c r="H71" s="66" t="s">
        <v>63</v>
      </c>
      <c r="I71" s="67">
        <v>31685</v>
      </c>
      <c r="J71" s="67">
        <v>39206</v>
      </c>
      <c r="K71" s="66" t="s">
        <v>59</v>
      </c>
      <c r="L71" s="66"/>
      <c r="M71" s="66"/>
      <c r="N71" s="66" t="s">
        <v>60</v>
      </c>
      <c r="O71" s="66"/>
      <c r="P71" s="66" t="s">
        <v>63</v>
      </c>
      <c r="Q71" s="67">
        <v>40323</v>
      </c>
      <c r="R71" s="67">
        <v>44293</v>
      </c>
      <c r="S71" s="66" t="s">
        <v>61</v>
      </c>
      <c r="T71" s="66" t="s">
        <v>1298</v>
      </c>
      <c r="U71" s="66" t="s">
        <v>63</v>
      </c>
      <c r="V71" s="66" t="s">
        <v>1299</v>
      </c>
      <c r="W71" s="66" t="s">
        <v>1300</v>
      </c>
      <c r="X71" s="66" t="s">
        <v>1301</v>
      </c>
      <c r="Y71" s="66" t="s">
        <v>1302</v>
      </c>
      <c r="Z71" s="66" t="s">
        <v>1303</v>
      </c>
      <c r="AA71" s="66"/>
      <c r="AB71" s="67">
        <v>44448</v>
      </c>
      <c r="AC71" s="67">
        <v>44562</v>
      </c>
      <c r="AD71" s="67">
        <v>45657</v>
      </c>
      <c r="AE71" s="66"/>
      <c r="AF71" s="66" t="s">
        <v>1153</v>
      </c>
      <c r="AG71" s="66" t="s">
        <v>71</v>
      </c>
      <c r="AH71" s="108"/>
    </row>
    <row r="72" spans="1:34" ht="70.150000000000006" customHeight="1" x14ac:dyDescent="0.25">
      <c r="A72" s="9" t="s">
        <v>759</v>
      </c>
      <c r="B72" s="45" t="s">
        <v>760</v>
      </c>
      <c r="C72" s="10">
        <v>86</v>
      </c>
      <c r="D72" s="10">
        <v>86</v>
      </c>
      <c r="E72" s="10" t="s">
        <v>151</v>
      </c>
      <c r="F72" s="10" t="s">
        <v>58</v>
      </c>
      <c r="G72" s="10">
        <v>8144.29</v>
      </c>
      <c r="H72" s="10" t="s">
        <v>11</v>
      </c>
      <c r="I72" s="11">
        <v>35338</v>
      </c>
      <c r="J72" s="11">
        <v>38174</v>
      </c>
      <c r="K72" s="10" t="s">
        <v>59</v>
      </c>
      <c r="L72" s="10"/>
      <c r="M72" s="10"/>
      <c r="N72" s="10" t="s">
        <v>60</v>
      </c>
      <c r="O72" s="10"/>
      <c r="P72" s="9" t="s">
        <v>63</v>
      </c>
      <c r="Q72" s="50">
        <v>40057</v>
      </c>
      <c r="R72" s="50">
        <v>37662</v>
      </c>
      <c r="S72" s="10" t="s">
        <v>74</v>
      </c>
      <c r="T72" s="10" t="s">
        <v>700</v>
      </c>
      <c r="U72" s="10" t="s">
        <v>63</v>
      </c>
      <c r="V72" s="10" t="s">
        <v>154</v>
      </c>
      <c r="W72" s="10" t="s">
        <v>703</v>
      </c>
      <c r="X72" s="10" t="s">
        <v>704</v>
      </c>
      <c r="Y72" s="10" t="s">
        <v>705</v>
      </c>
      <c r="Z72" s="10" t="s">
        <v>706</v>
      </c>
      <c r="AA72" s="10"/>
      <c r="AB72" s="11">
        <v>43830</v>
      </c>
      <c r="AC72" s="12"/>
      <c r="AD72" s="11">
        <v>44035</v>
      </c>
      <c r="AE72" s="46" t="s">
        <v>717</v>
      </c>
      <c r="AF72" s="10" t="s">
        <v>707</v>
      </c>
      <c r="AG72" s="10"/>
      <c r="AH72" s="10" t="s">
        <v>71</v>
      </c>
    </row>
    <row r="73" spans="1:34" ht="70.150000000000006" customHeight="1" x14ac:dyDescent="0.25">
      <c r="A73" s="65" t="s">
        <v>1344</v>
      </c>
      <c r="B73" s="66" t="s">
        <v>1345</v>
      </c>
      <c r="C73" s="10"/>
      <c r="D73" s="10"/>
      <c r="E73" s="10"/>
      <c r="F73" s="10"/>
      <c r="G73" s="10"/>
      <c r="H73" s="10"/>
      <c r="I73" s="11"/>
      <c r="J73" s="11"/>
      <c r="K73" s="10"/>
      <c r="L73" s="10"/>
      <c r="M73" s="10"/>
      <c r="N73" s="10"/>
      <c r="O73" s="10"/>
      <c r="P73" s="10"/>
      <c r="Q73" s="11"/>
      <c r="R73" s="11"/>
      <c r="S73" s="10"/>
      <c r="T73" s="10"/>
      <c r="U73" s="10"/>
      <c r="V73" s="10"/>
      <c r="W73" s="10"/>
      <c r="X73" s="10"/>
      <c r="Y73" s="10"/>
      <c r="Z73" s="10"/>
      <c r="AA73" s="10"/>
      <c r="AB73" s="11"/>
      <c r="AC73" s="12"/>
      <c r="AD73" s="11"/>
      <c r="AE73" s="11"/>
      <c r="AF73" s="10"/>
      <c r="AG73" s="10"/>
      <c r="AH73" s="10"/>
    </row>
    <row r="74" spans="1:34" ht="70.150000000000006" customHeight="1" x14ac:dyDescent="0.25">
      <c r="A74" s="65" t="s">
        <v>1344</v>
      </c>
      <c r="B74" s="66" t="s">
        <v>1345</v>
      </c>
      <c r="C74" s="66">
        <v>17</v>
      </c>
      <c r="D74" s="66">
        <v>17</v>
      </c>
      <c r="E74" s="66" t="s">
        <v>151</v>
      </c>
      <c r="F74" s="66" t="s">
        <v>1287</v>
      </c>
      <c r="G74" s="66">
        <v>26140.86</v>
      </c>
      <c r="H74" s="66" t="s">
        <v>63</v>
      </c>
      <c r="I74" s="67">
        <v>32202</v>
      </c>
      <c r="J74" s="67">
        <v>38174</v>
      </c>
      <c r="K74" s="66" t="s">
        <v>59</v>
      </c>
      <c r="L74" s="66"/>
      <c r="M74" s="66"/>
      <c r="N74" s="66" t="s">
        <v>60</v>
      </c>
      <c r="O74" s="66"/>
      <c r="P74" s="66" t="s">
        <v>63</v>
      </c>
      <c r="Q74" s="67">
        <v>41337</v>
      </c>
      <c r="R74" s="67">
        <v>44293</v>
      </c>
      <c r="S74" s="66" t="s">
        <v>61</v>
      </c>
      <c r="T74" s="66" t="s">
        <v>1311</v>
      </c>
      <c r="U74" s="66" t="s">
        <v>63</v>
      </c>
      <c r="V74" s="66" t="s">
        <v>1312</v>
      </c>
      <c r="W74" s="66" t="s">
        <v>1213</v>
      </c>
      <c r="X74" s="66" t="s">
        <v>1214</v>
      </c>
      <c r="Y74" s="66" t="s">
        <v>1315</v>
      </c>
      <c r="Z74" s="66" t="s">
        <v>1316</v>
      </c>
      <c r="AA74" s="66"/>
      <c r="AB74" s="67">
        <v>43794</v>
      </c>
      <c r="AC74" s="67">
        <v>43831</v>
      </c>
      <c r="AD74" s="67">
        <v>44926</v>
      </c>
      <c r="AE74" s="66"/>
      <c r="AF74" s="66" t="s">
        <v>1172</v>
      </c>
      <c r="AG74" s="66" t="s">
        <v>71</v>
      </c>
      <c r="AH74" s="108"/>
    </row>
    <row r="75" spans="1:34" ht="70.150000000000006" customHeight="1" x14ac:dyDescent="0.25">
      <c r="A75" s="65" t="s">
        <v>1346</v>
      </c>
      <c r="B75" s="66" t="s">
        <v>1347</v>
      </c>
      <c r="C75" s="10"/>
      <c r="D75" s="10"/>
      <c r="E75" s="10"/>
      <c r="F75" s="10"/>
      <c r="G75" s="10"/>
      <c r="H75" s="10"/>
      <c r="I75" s="11"/>
      <c r="J75" s="11"/>
      <c r="K75" s="10"/>
      <c r="L75" s="10"/>
      <c r="M75" s="10"/>
      <c r="N75" s="10"/>
      <c r="O75" s="10"/>
      <c r="P75" s="10"/>
      <c r="Q75" s="11"/>
      <c r="R75" s="11"/>
      <c r="S75" s="10"/>
      <c r="T75" s="10"/>
      <c r="U75" s="10"/>
      <c r="V75" s="10"/>
      <c r="W75" s="10"/>
      <c r="X75" s="10"/>
      <c r="Y75" s="10"/>
      <c r="Z75" s="10"/>
      <c r="AA75" s="10"/>
      <c r="AB75" s="11"/>
      <c r="AC75" s="12"/>
      <c r="AD75" s="11"/>
      <c r="AE75" s="11"/>
      <c r="AF75" s="10"/>
      <c r="AG75" s="10"/>
      <c r="AH75" s="10"/>
    </row>
    <row r="76" spans="1:34" ht="70.150000000000006" customHeight="1" x14ac:dyDescent="0.25">
      <c r="A76" s="65" t="s">
        <v>1346</v>
      </c>
      <c r="B76" s="66" t="s">
        <v>1347</v>
      </c>
      <c r="C76" s="66" t="s">
        <v>1324</v>
      </c>
      <c r="D76" s="66" t="s">
        <v>1325</v>
      </c>
      <c r="E76" s="66" t="s">
        <v>151</v>
      </c>
      <c r="F76" s="66" t="s">
        <v>1287</v>
      </c>
      <c r="G76" s="66">
        <v>68196.84</v>
      </c>
      <c r="H76" s="66" t="s">
        <v>11</v>
      </c>
      <c r="I76" s="67">
        <v>35185</v>
      </c>
      <c r="J76" s="67">
        <v>37978</v>
      </c>
      <c r="K76" s="66" t="s">
        <v>59</v>
      </c>
      <c r="L76" s="66"/>
      <c r="M76" s="66"/>
      <c r="N76" s="66" t="s">
        <v>60</v>
      </c>
      <c r="O76" s="66" t="s">
        <v>1326</v>
      </c>
      <c r="P76" s="66" t="s">
        <v>63</v>
      </c>
      <c r="Q76" s="67">
        <v>37986</v>
      </c>
      <c r="R76" s="66" t="s">
        <v>1327</v>
      </c>
      <c r="S76" s="66" t="s">
        <v>74</v>
      </c>
      <c r="T76" s="66" t="s">
        <v>1328</v>
      </c>
      <c r="U76" s="66" t="s">
        <v>63</v>
      </c>
      <c r="V76" s="66" t="s">
        <v>1329</v>
      </c>
      <c r="W76" s="66" t="s">
        <v>1348</v>
      </c>
      <c r="X76" s="66" t="s">
        <v>1349</v>
      </c>
      <c r="Y76" s="66" t="s">
        <v>1332</v>
      </c>
      <c r="Z76" s="66" t="s">
        <v>1333</v>
      </c>
      <c r="AA76" s="66"/>
      <c r="AB76" s="68"/>
      <c r="AC76" s="68"/>
      <c r="AD76" s="68"/>
      <c r="AE76" s="66"/>
      <c r="AF76" s="66" t="s">
        <v>784</v>
      </c>
      <c r="AG76" s="66" t="s">
        <v>71</v>
      </c>
      <c r="AH76" s="108"/>
    </row>
    <row r="77" spans="1:34" ht="70.150000000000006" customHeight="1" x14ac:dyDescent="0.25">
      <c r="A77" s="9" t="s">
        <v>1236</v>
      </c>
      <c r="B77" s="10" t="s">
        <v>1237</v>
      </c>
      <c r="C77" s="10" t="s">
        <v>123</v>
      </c>
      <c r="D77" s="10">
        <v>17</v>
      </c>
      <c r="E77" s="10" t="s">
        <v>151</v>
      </c>
      <c r="F77" s="10" t="s">
        <v>58</v>
      </c>
      <c r="G77" s="10">
        <v>7104.52</v>
      </c>
      <c r="H77" s="10" t="s">
        <v>63</v>
      </c>
      <c r="I77" s="11">
        <v>38174</v>
      </c>
      <c r="J77" s="11">
        <v>38174</v>
      </c>
      <c r="K77" s="10" t="s">
        <v>59</v>
      </c>
      <c r="L77" s="10"/>
      <c r="M77" s="10"/>
      <c r="N77" s="10" t="s">
        <v>60</v>
      </c>
      <c r="O77" s="10"/>
      <c r="P77" s="10" t="s">
        <v>63</v>
      </c>
      <c r="Q77" s="11">
        <v>40178</v>
      </c>
      <c r="R77" s="11">
        <v>43854</v>
      </c>
      <c r="S77" s="10" t="s">
        <v>61</v>
      </c>
      <c r="T77" s="10" t="s">
        <v>1195</v>
      </c>
      <c r="U77" s="10" t="s">
        <v>63</v>
      </c>
      <c r="V77" s="10" t="s">
        <v>1195</v>
      </c>
      <c r="W77" s="10" t="s">
        <v>1196</v>
      </c>
      <c r="X77" s="10" t="s">
        <v>1197</v>
      </c>
      <c r="Y77" s="10" t="s">
        <v>1198</v>
      </c>
      <c r="Z77" s="10" t="s">
        <v>1199</v>
      </c>
      <c r="AA77" s="10"/>
      <c r="AB77" s="11">
        <v>44278</v>
      </c>
      <c r="AC77" s="12">
        <v>44278</v>
      </c>
      <c r="AD77" s="11">
        <v>44424</v>
      </c>
      <c r="AE77" s="11">
        <v>45520</v>
      </c>
      <c r="AF77" s="10"/>
      <c r="AG77" s="10" t="s">
        <v>1163</v>
      </c>
      <c r="AH77" s="10" t="s">
        <v>71</v>
      </c>
    </row>
    <row r="78" spans="1:34" ht="70.150000000000006" customHeight="1" x14ac:dyDescent="0.25">
      <c r="A78" s="9" t="s">
        <v>149</v>
      </c>
      <c r="B78" s="10" t="s">
        <v>150</v>
      </c>
      <c r="C78" s="10">
        <v>16</v>
      </c>
      <c r="D78" s="10">
        <v>16</v>
      </c>
      <c r="E78" s="10" t="s">
        <v>151</v>
      </c>
      <c r="F78" s="10" t="s">
        <v>58</v>
      </c>
      <c r="G78" s="10">
        <v>4017.4</v>
      </c>
      <c r="H78" s="10" t="s">
        <v>59</v>
      </c>
      <c r="I78" s="11">
        <v>36981</v>
      </c>
      <c r="J78" s="11">
        <v>38174</v>
      </c>
      <c r="K78" s="10" t="s">
        <v>59</v>
      </c>
      <c r="L78" s="10"/>
      <c r="M78" s="10"/>
      <c r="N78" s="10" t="s">
        <v>60</v>
      </c>
      <c r="O78" s="10"/>
      <c r="P78" s="10" t="s">
        <v>59</v>
      </c>
      <c r="Q78" s="11">
        <v>40339</v>
      </c>
      <c r="R78" s="11">
        <v>40339</v>
      </c>
      <c r="S78" s="10" t="s">
        <v>74</v>
      </c>
      <c r="T78" s="10" t="s">
        <v>75</v>
      </c>
      <c r="U78" s="10" t="s">
        <v>63</v>
      </c>
      <c r="V78" s="10" t="s">
        <v>92</v>
      </c>
      <c r="W78" s="10" t="s">
        <v>116</v>
      </c>
      <c r="X78" s="10" t="s">
        <v>117</v>
      </c>
      <c r="Y78" s="10" t="s">
        <v>118</v>
      </c>
      <c r="Z78" s="10" t="s">
        <v>119</v>
      </c>
      <c r="AA78" s="10"/>
      <c r="AB78" s="11">
        <v>44362</v>
      </c>
      <c r="AC78" s="12"/>
      <c r="AD78" s="11">
        <v>44627</v>
      </c>
      <c r="AE78" s="11">
        <v>45723</v>
      </c>
      <c r="AF78" s="10"/>
      <c r="AG78" s="10" t="s">
        <v>70</v>
      </c>
      <c r="AH78" s="10" t="s">
        <v>71</v>
      </c>
    </row>
    <row r="79" spans="1:34" ht="70.150000000000006" customHeight="1" x14ac:dyDescent="0.25">
      <c r="A79" s="9" t="s">
        <v>841</v>
      </c>
      <c r="B79" s="10" t="s">
        <v>842</v>
      </c>
      <c r="C79" s="10">
        <v>79</v>
      </c>
      <c r="D79" s="10">
        <v>79</v>
      </c>
      <c r="E79" s="10" t="s">
        <v>151</v>
      </c>
      <c r="F79" s="10" t="s">
        <v>58</v>
      </c>
      <c r="G79" s="10">
        <v>20813.84</v>
      </c>
      <c r="H79" s="10" t="s">
        <v>59</v>
      </c>
      <c r="I79" s="11">
        <v>37859</v>
      </c>
      <c r="J79" s="11">
        <v>43473</v>
      </c>
      <c r="K79" s="10" t="s">
        <v>59</v>
      </c>
      <c r="L79" s="10"/>
      <c r="M79" s="10"/>
      <c r="N79" s="10" t="s">
        <v>60</v>
      </c>
      <c r="O79" s="10"/>
      <c r="P79" s="10" t="s">
        <v>59</v>
      </c>
      <c r="Q79" s="11">
        <v>40777</v>
      </c>
      <c r="R79" s="11">
        <v>42746</v>
      </c>
      <c r="S79" s="10" t="s">
        <v>61</v>
      </c>
      <c r="T79" s="10" t="s">
        <v>833</v>
      </c>
      <c r="U79" s="10" t="s">
        <v>63</v>
      </c>
      <c r="V79" s="10" t="s">
        <v>833</v>
      </c>
      <c r="W79" s="10" t="s">
        <v>834</v>
      </c>
      <c r="X79" s="10" t="s">
        <v>835</v>
      </c>
      <c r="Y79" s="10" t="s">
        <v>836</v>
      </c>
      <c r="Z79" s="10" t="s">
        <v>837</v>
      </c>
      <c r="AA79" s="10"/>
      <c r="AB79" s="11">
        <v>44295</v>
      </c>
      <c r="AC79" s="12"/>
      <c r="AD79" s="11">
        <v>44341</v>
      </c>
      <c r="AE79" s="11">
        <v>45436</v>
      </c>
      <c r="AF79" s="10"/>
      <c r="AG79" s="10" t="s">
        <v>784</v>
      </c>
      <c r="AH79" s="10" t="s">
        <v>82</v>
      </c>
    </row>
    <row r="80" spans="1:34" ht="70.150000000000006" customHeight="1" x14ac:dyDescent="0.25">
      <c r="A80" s="9" t="s">
        <v>1238</v>
      </c>
      <c r="B80" s="10" t="s">
        <v>1239</v>
      </c>
      <c r="C80" s="10">
        <v>17</v>
      </c>
      <c r="D80" s="10">
        <v>17</v>
      </c>
      <c r="E80" s="10" t="s">
        <v>151</v>
      </c>
      <c r="F80" s="10" t="s">
        <v>58</v>
      </c>
      <c r="G80" s="10">
        <v>12504.78</v>
      </c>
      <c r="H80" s="10" t="s">
        <v>63</v>
      </c>
      <c r="I80" s="11">
        <v>38174</v>
      </c>
      <c r="J80" s="11">
        <v>39206</v>
      </c>
      <c r="K80" s="10" t="s">
        <v>59</v>
      </c>
      <c r="L80" s="10"/>
      <c r="M80" s="10"/>
      <c r="N80" s="10" t="s">
        <v>60</v>
      </c>
      <c r="O80" s="10"/>
      <c r="P80" s="10" t="s">
        <v>63</v>
      </c>
      <c r="Q80" s="11">
        <v>41724</v>
      </c>
      <c r="R80" s="11">
        <v>43248</v>
      </c>
      <c r="S80" s="10" t="s">
        <v>61</v>
      </c>
      <c r="T80" s="10" t="s">
        <v>1175</v>
      </c>
      <c r="U80" s="10" t="s">
        <v>63</v>
      </c>
      <c r="V80" s="10" t="s">
        <v>1176</v>
      </c>
      <c r="W80" s="10" t="s">
        <v>1177</v>
      </c>
      <c r="X80" s="10" t="s">
        <v>1178</v>
      </c>
      <c r="Y80" s="10" t="s">
        <v>1179</v>
      </c>
      <c r="Z80" s="10" t="s">
        <v>1180</v>
      </c>
      <c r="AA80" s="10"/>
      <c r="AB80" s="11">
        <v>44168</v>
      </c>
      <c r="AC80" s="12">
        <v>44896</v>
      </c>
      <c r="AD80" s="11">
        <v>44197</v>
      </c>
      <c r="AE80" s="11">
        <v>45291</v>
      </c>
      <c r="AF80" s="10"/>
      <c r="AG80" s="10" t="s">
        <v>1222</v>
      </c>
      <c r="AH80" s="10" t="s">
        <v>71</v>
      </c>
    </row>
    <row r="81" spans="1:34" ht="70.150000000000006" customHeight="1" thickBot="1" x14ac:dyDescent="0.3">
      <c r="A81" s="72" t="s">
        <v>1350</v>
      </c>
      <c r="B81" s="74" t="s">
        <v>1351</v>
      </c>
      <c r="C81" s="19"/>
      <c r="D81" s="19"/>
      <c r="E81" s="19"/>
      <c r="F81" s="19"/>
      <c r="G81" s="19"/>
      <c r="H81" s="19"/>
      <c r="I81" s="20"/>
      <c r="J81" s="20"/>
      <c r="K81" s="19"/>
      <c r="L81" s="19"/>
      <c r="M81" s="19"/>
      <c r="N81" s="19"/>
      <c r="O81" s="19"/>
      <c r="P81" s="19"/>
      <c r="Q81" s="20"/>
      <c r="R81" s="20"/>
      <c r="S81" s="19"/>
      <c r="T81" s="19"/>
      <c r="U81" s="19"/>
      <c r="V81" s="19"/>
      <c r="W81" s="19"/>
      <c r="X81" s="19"/>
      <c r="Y81" s="19"/>
      <c r="Z81" s="19"/>
      <c r="AA81" s="19"/>
      <c r="AB81" s="20"/>
      <c r="AC81" s="21"/>
      <c r="AD81" s="20"/>
      <c r="AE81" s="20"/>
      <c r="AF81" s="19"/>
      <c r="AG81" s="19"/>
      <c r="AH81" s="19"/>
    </row>
    <row r="82" spans="1:34" ht="70.150000000000006" customHeight="1" x14ac:dyDescent="0.25">
      <c r="A82" s="73" t="s">
        <v>1350</v>
      </c>
      <c r="B82" s="75" t="s">
        <v>1351</v>
      </c>
      <c r="C82" s="75">
        <v>17</v>
      </c>
      <c r="D82" s="75">
        <v>17</v>
      </c>
      <c r="E82" s="75" t="s">
        <v>151</v>
      </c>
      <c r="F82" s="75" t="s">
        <v>1287</v>
      </c>
      <c r="G82" s="75">
        <v>3328.92</v>
      </c>
      <c r="H82" s="75" t="s">
        <v>63</v>
      </c>
      <c r="I82" s="93">
        <v>38174</v>
      </c>
      <c r="J82" s="93">
        <v>38174</v>
      </c>
      <c r="K82" s="75" t="s">
        <v>59</v>
      </c>
      <c r="L82" s="75"/>
      <c r="M82" s="75"/>
      <c r="N82" s="75" t="s">
        <v>60</v>
      </c>
      <c r="O82" s="75"/>
      <c r="P82" s="75" t="s">
        <v>63</v>
      </c>
      <c r="Q82" s="93">
        <v>43291</v>
      </c>
      <c r="R82" s="93">
        <v>43271</v>
      </c>
      <c r="S82" s="75" t="s">
        <v>61</v>
      </c>
      <c r="T82" s="75" t="s">
        <v>1175</v>
      </c>
      <c r="U82" s="75" t="s">
        <v>63</v>
      </c>
      <c r="V82" s="75" t="s">
        <v>1321</v>
      </c>
      <c r="W82" s="75" t="s">
        <v>1177</v>
      </c>
      <c r="X82" s="75" t="s">
        <v>1178</v>
      </c>
      <c r="Y82" s="75" t="s">
        <v>1179</v>
      </c>
      <c r="Z82" s="75" t="s">
        <v>1180</v>
      </c>
      <c r="AA82" s="75"/>
      <c r="AB82" s="93">
        <v>44102</v>
      </c>
      <c r="AC82" s="93">
        <v>44197</v>
      </c>
      <c r="AD82" s="93">
        <v>45291</v>
      </c>
      <c r="AE82" s="75"/>
      <c r="AF82" s="75" t="s">
        <v>1352</v>
      </c>
      <c r="AG82" s="75" t="s">
        <v>71</v>
      </c>
      <c r="AH82" s="109"/>
    </row>
    <row r="83" spans="1:34" ht="70.150000000000006" customHeight="1" x14ac:dyDescent="0.25">
      <c r="A83" s="9" t="s">
        <v>843</v>
      </c>
      <c r="B83" s="10" t="s">
        <v>844</v>
      </c>
      <c r="C83" s="10" t="s">
        <v>845</v>
      </c>
      <c r="D83" s="10">
        <v>79</v>
      </c>
      <c r="E83" s="10" t="s">
        <v>151</v>
      </c>
      <c r="F83" s="10" t="s">
        <v>58</v>
      </c>
      <c r="G83" s="10">
        <v>17083.07</v>
      </c>
      <c r="H83" s="10" t="s">
        <v>59</v>
      </c>
      <c r="I83" s="11">
        <v>37859</v>
      </c>
      <c r="J83" s="11">
        <v>43473</v>
      </c>
      <c r="K83" s="10" t="s">
        <v>59</v>
      </c>
      <c r="L83" s="10"/>
      <c r="M83" s="10"/>
      <c r="N83" s="10" t="s">
        <v>60</v>
      </c>
      <c r="O83" s="10"/>
      <c r="P83" s="10" t="s">
        <v>59</v>
      </c>
      <c r="Q83" s="11">
        <v>42317</v>
      </c>
      <c r="R83" s="11">
        <v>42731</v>
      </c>
      <c r="S83" s="10" t="s">
        <v>61</v>
      </c>
      <c r="T83" s="23" t="s">
        <v>833</v>
      </c>
      <c r="U83" s="10" t="s">
        <v>63</v>
      </c>
      <c r="V83" s="10" t="s">
        <v>833</v>
      </c>
      <c r="W83" s="10" t="s">
        <v>834</v>
      </c>
      <c r="X83" s="10" t="s">
        <v>835</v>
      </c>
      <c r="Y83" s="10" t="s">
        <v>836</v>
      </c>
      <c r="Z83" s="10" t="s">
        <v>837</v>
      </c>
      <c r="AA83" s="10"/>
      <c r="AB83" s="11">
        <v>44302</v>
      </c>
      <c r="AC83" s="12"/>
      <c r="AD83" s="11">
        <v>44341</v>
      </c>
      <c r="AE83" s="11">
        <v>45436</v>
      </c>
      <c r="AF83" s="10"/>
      <c r="AG83" s="10" t="s">
        <v>784</v>
      </c>
      <c r="AH83" s="10" t="s">
        <v>82</v>
      </c>
    </row>
    <row r="84" spans="1:34" ht="70.150000000000006" customHeight="1" x14ac:dyDescent="0.25">
      <c r="A84" s="9" t="s">
        <v>846</v>
      </c>
      <c r="B84" s="10" t="s">
        <v>847</v>
      </c>
      <c r="C84" s="10">
        <v>79</v>
      </c>
      <c r="D84" s="10">
        <v>79</v>
      </c>
      <c r="E84" s="10" t="s">
        <v>151</v>
      </c>
      <c r="F84" s="10" t="s">
        <v>58</v>
      </c>
      <c r="G84" s="10">
        <v>15624.45</v>
      </c>
      <c r="H84" s="10" t="s">
        <v>59</v>
      </c>
      <c r="I84" s="11">
        <v>37859</v>
      </c>
      <c r="J84" s="11">
        <v>43473</v>
      </c>
      <c r="K84" s="10" t="s">
        <v>63</v>
      </c>
      <c r="L84" s="10" t="s">
        <v>848</v>
      </c>
      <c r="M84" s="10"/>
      <c r="N84" s="10" t="s">
        <v>60</v>
      </c>
      <c r="O84" s="10"/>
      <c r="P84" s="10" t="s">
        <v>59</v>
      </c>
      <c r="Q84" s="11">
        <v>40903</v>
      </c>
      <c r="R84" s="11">
        <v>42264</v>
      </c>
      <c r="S84" s="10" t="s">
        <v>61</v>
      </c>
      <c r="T84" s="23" t="s">
        <v>833</v>
      </c>
      <c r="U84" s="10" t="s">
        <v>63</v>
      </c>
      <c r="V84" s="10" t="s">
        <v>833</v>
      </c>
      <c r="W84" s="10" t="s">
        <v>834</v>
      </c>
      <c r="X84" s="10" t="s">
        <v>835</v>
      </c>
      <c r="Y84" s="10" t="s">
        <v>836</v>
      </c>
      <c r="Z84" s="10" t="s">
        <v>837</v>
      </c>
      <c r="AA84" s="10"/>
      <c r="AB84" s="11">
        <v>44302</v>
      </c>
      <c r="AC84" s="12"/>
      <c r="AD84" s="11">
        <v>44341</v>
      </c>
      <c r="AE84" s="11">
        <v>45436</v>
      </c>
      <c r="AF84" s="10"/>
      <c r="AG84" s="10" t="s">
        <v>784</v>
      </c>
      <c r="AH84" s="10" t="s">
        <v>82</v>
      </c>
    </row>
    <row r="85" spans="1:34" ht="70.150000000000006" customHeight="1" x14ac:dyDescent="0.25">
      <c r="A85" s="9" t="s">
        <v>761</v>
      </c>
      <c r="B85" s="47" t="s">
        <v>762</v>
      </c>
      <c r="C85" s="10">
        <v>86</v>
      </c>
      <c r="D85" s="10">
        <v>86</v>
      </c>
      <c r="E85" s="10" t="s">
        <v>151</v>
      </c>
      <c r="F85" s="10" t="s">
        <v>58</v>
      </c>
      <c r="G85" s="10">
        <v>4083.38</v>
      </c>
      <c r="H85" s="10" t="s">
        <v>11</v>
      </c>
      <c r="I85" s="11">
        <v>38198</v>
      </c>
      <c r="J85" s="11">
        <v>38198</v>
      </c>
      <c r="K85" s="10" t="s">
        <v>59</v>
      </c>
      <c r="L85" s="10"/>
      <c r="M85" s="10"/>
      <c r="N85" s="10" t="s">
        <v>60</v>
      </c>
      <c r="O85" s="10"/>
      <c r="P85" s="28" t="s">
        <v>63</v>
      </c>
      <c r="Q85" s="11">
        <v>40744</v>
      </c>
      <c r="R85" s="11">
        <v>37264</v>
      </c>
      <c r="S85" s="10" t="s">
        <v>74</v>
      </c>
      <c r="T85" s="23" t="s">
        <v>700</v>
      </c>
      <c r="U85" s="10" t="s">
        <v>63</v>
      </c>
      <c r="V85" s="10" t="s">
        <v>76</v>
      </c>
      <c r="W85" s="10" t="s">
        <v>729</v>
      </c>
      <c r="X85" s="10" t="s">
        <v>730</v>
      </c>
      <c r="Y85" s="10" t="s">
        <v>731</v>
      </c>
      <c r="Z85" s="10" t="s">
        <v>732</v>
      </c>
      <c r="AA85" s="10"/>
      <c r="AB85" s="11">
        <v>43483</v>
      </c>
      <c r="AC85" s="12"/>
      <c r="AD85" s="11">
        <v>43762</v>
      </c>
      <c r="AE85" s="48" t="s">
        <v>725</v>
      </c>
      <c r="AF85" s="10" t="s">
        <v>763</v>
      </c>
      <c r="AG85" s="10"/>
      <c r="AH85" s="10" t="s">
        <v>71</v>
      </c>
    </row>
    <row r="86" spans="1:34" ht="70.150000000000006" customHeight="1" x14ac:dyDescent="0.25">
      <c r="A86" s="9" t="s">
        <v>764</v>
      </c>
      <c r="B86" s="10" t="s">
        <v>765</v>
      </c>
      <c r="C86" s="10">
        <v>86</v>
      </c>
      <c r="D86" s="10">
        <v>86</v>
      </c>
      <c r="E86" s="10" t="s">
        <v>151</v>
      </c>
      <c r="F86" s="10" t="s">
        <v>58</v>
      </c>
      <c r="G86" s="10">
        <v>2590.4899999999998</v>
      </c>
      <c r="H86" s="10" t="s">
        <v>59</v>
      </c>
      <c r="I86" s="11">
        <v>38174</v>
      </c>
      <c r="J86" s="11">
        <v>43473</v>
      </c>
      <c r="K86" s="10" t="s">
        <v>59</v>
      </c>
      <c r="L86" s="10"/>
      <c r="M86" s="10"/>
      <c r="N86" s="10" t="s">
        <v>60</v>
      </c>
      <c r="O86" s="10"/>
      <c r="P86" s="10" t="s">
        <v>59</v>
      </c>
      <c r="Q86" s="11">
        <v>43049</v>
      </c>
      <c r="R86" s="11">
        <v>42177</v>
      </c>
      <c r="S86" s="10" t="s">
        <v>74</v>
      </c>
      <c r="T86" s="23" t="s">
        <v>700</v>
      </c>
      <c r="U86" s="10" t="s">
        <v>63</v>
      </c>
      <c r="V86" s="10" t="s">
        <v>154</v>
      </c>
      <c r="W86" s="10" t="s">
        <v>155</v>
      </c>
      <c r="X86" s="10" t="s">
        <v>156</v>
      </c>
      <c r="Y86" s="10" t="s">
        <v>157</v>
      </c>
      <c r="Z86" s="10" t="s">
        <v>766</v>
      </c>
      <c r="AA86" s="10"/>
      <c r="AB86" s="11">
        <v>43560</v>
      </c>
      <c r="AC86" s="12"/>
      <c r="AD86" s="11" t="s">
        <v>767</v>
      </c>
      <c r="AE86" s="11" t="s">
        <v>758</v>
      </c>
      <c r="AF86" s="10"/>
      <c r="AG86" s="10"/>
      <c r="AH86" s="10" t="s">
        <v>82</v>
      </c>
    </row>
    <row r="87" spans="1:34" ht="70.150000000000006" customHeight="1" x14ac:dyDescent="0.25">
      <c r="A87" s="9" t="s">
        <v>768</v>
      </c>
      <c r="B87" s="43" t="s">
        <v>769</v>
      </c>
      <c r="C87" s="10">
        <v>86</v>
      </c>
      <c r="D87" s="10">
        <v>86</v>
      </c>
      <c r="E87" s="10" t="s">
        <v>151</v>
      </c>
      <c r="F87" s="10" t="s">
        <v>58</v>
      </c>
      <c r="G87" s="10">
        <v>3769.97</v>
      </c>
      <c r="H87" s="10" t="s">
        <v>59</v>
      </c>
      <c r="I87" s="11">
        <v>38174</v>
      </c>
      <c r="J87" s="11">
        <v>43473</v>
      </c>
      <c r="K87" s="10" t="s">
        <v>59</v>
      </c>
      <c r="L87" s="10"/>
      <c r="M87" s="10"/>
      <c r="N87" s="10" t="s">
        <v>60</v>
      </c>
      <c r="O87" s="10"/>
      <c r="P87" s="10" t="s">
        <v>59</v>
      </c>
      <c r="Q87" s="11">
        <v>42194</v>
      </c>
      <c r="R87" s="11">
        <v>40345</v>
      </c>
      <c r="S87" s="10" t="s">
        <v>74</v>
      </c>
      <c r="T87" s="23" t="s">
        <v>700</v>
      </c>
      <c r="U87" s="10" t="s">
        <v>63</v>
      </c>
      <c r="V87" s="10" t="s">
        <v>154</v>
      </c>
      <c r="W87" s="10" t="s">
        <v>710</v>
      </c>
      <c r="X87" s="10" t="s">
        <v>711</v>
      </c>
      <c r="Y87" s="10" t="s">
        <v>712</v>
      </c>
      <c r="Z87" s="10" t="s">
        <v>713</v>
      </c>
      <c r="AA87" s="10"/>
      <c r="AB87" s="11">
        <v>43723</v>
      </c>
      <c r="AC87" s="12"/>
      <c r="AD87" s="11">
        <v>43797</v>
      </c>
      <c r="AE87" s="44" t="s">
        <v>714</v>
      </c>
      <c r="AF87" s="10" t="s">
        <v>770</v>
      </c>
      <c r="AG87" s="10"/>
      <c r="AH87" s="10" t="s">
        <v>82</v>
      </c>
    </row>
    <row r="88" spans="1:34" ht="70.150000000000006" customHeight="1" x14ac:dyDescent="0.25">
      <c r="A88" s="9" t="s">
        <v>771</v>
      </c>
      <c r="B88" s="14" t="s">
        <v>772</v>
      </c>
      <c r="C88" s="10">
        <v>86</v>
      </c>
      <c r="D88" s="10">
        <v>86</v>
      </c>
      <c r="E88" s="10" t="s">
        <v>151</v>
      </c>
      <c r="F88" s="10" t="s">
        <v>58</v>
      </c>
      <c r="G88" s="10">
        <v>37526</v>
      </c>
      <c r="H88" s="10" t="s">
        <v>59</v>
      </c>
      <c r="I88" s="11">
        <v>37859</v>
      </c>
      <c r="J88" s="11">
        <v>43473</v>
      </c>
      <c r="K88" s="10" t="s">
        <v>59</v>
      </c>
      <c r="L88" s="10"/>
      <c r="M88" s="10"/>
      <c r="N88" s="10" t="s">
        <v>60</v>
      </c>
      <c r="O88" s="10"/>
      <c r="P88" s="10" t="s">
        <v>59</v>
      </c>
      <c r="Q88" s="11">
        <v>40903</v>
      </c>
      <c r="R88" s="11">
        <v>42817</v>
      </c>
      <c r="S88" s="10" t="s">
        <v>74</v>
      </c>
      <c r="T88" s="23" t="s">
        <v>700</v>
      </c>
      <c r="U88" s="10" t="s">
        <v>63</v>
      </c>
      <c r="V88" s="10" t="s">
        <v>154</v>
      </c>
      <c r="W88" s="10" t="s">
        <v>703</v>
      </c>
      <c r="X88" s="10" t="s">
        <v>704</v>
      </c>
      <c r="Y88" s="10" t="s">
        <v>705</v>
      </c>
      <c r="Z88" s="10" t="s">
        <v>706</v>
      </c>
      <c r="AA88" s="10"/>
      <c r="AB88" s="11">
        <v>43535</v>
      </c>
      <c r="AC88" s="12"/>
      <c r="AD88" s="11">
        <v>43654</v>
      </c>
      <c r="AE88" s="13">
        <v>44897</v>
      </c>
      <c r="AF88" s="10" t="s">
        <v>773</v>
      </c>
      <c r="AG88" s="10"/>
      <c r="AH88" s="10" t="s">
        <v>82</v>
      </c>
    </row>
    <row r="89" spans="1:34" ht="70.150000000000006" customHeight="1" x14ac:dyDescent="0.25">
      <c r="A89" s="9" t="s">
        <v>774</v>
      </c>
      <c r="B89" s="43" t="s">
        <v>775</v>
      </c>
      <c r="C89" s="10" t="s">
        <v>776</v>
      </c>
      <c r="D89" s="10">
        <v>86</v>
      </c>
      <c r="E89" s="10" t="s">
        <v>151</v>
      </c>
      <c r="F89" s="10" t="s">
        <v>58</v>
      </c>
      <c r="G89" s="10">
        <v>3367.2</v>
      </c>
      <c r="H89" s="10" t="s">
        <v>59</v>
      </c>
      <c r="I89" s="11">
        <v>38174</v>
      </c>
      <c r="J89" s="11">
        <v>43473</v>
      </c>
      <c r="K89" s="10" t="s">
        <v>59</v>
      </c>
      <c r="L89" s="10"/>
      <c r="M89" s="10"/>
      <c r="N89" s="10" t="s">
        <v>60</v>
      </c>
      <c r="O89" s="10"/>
      <c r="P89" s="10" t="s">
        <v>59</v>
      </c>
      <c r="Q89" s="11">
        <v>42131</v>
      </c>
      <c r="R89" s="11">
        <v>39336</v>
      </c>
      <c r="S89" s="10" t="s">
        <v>74</v>
      </c>
      <c r="T89" s="23" t="s">
        <v>700</v>
      </c>
      <c r="U89" s="10" t="s">
        <v>63</v>
      </c>
      <c r="V89" s="10" t="s">
        <v>154</v>
      </c>
      <c r="W89" s="10" t="s">
        <v>155</v>
      </c>
      <c r="X89" s="10" t="s">
        <v>156</v>
      </c>
      <c r="Y89" s="10" t="s">
        <v>157</v>
      </c>
      <c r="Z89" s="10" t="s">
        <v>766</v>
      </c>
      <c r="AA89" s="10"/>
      <c r="AB89" s="11">
        <v>43723</v>
      </c>
      <c r="AC89" s="12"/>
      <c r="AD89" s="11">
        <v>43836</v>
      </c>
      <c r="AE89" s="44" t="s">
        <v>714</v>
      </c>
      <c r="AF89" s="10" t="s">
        <v>726</v>
      </c>
      <c r="AG89" s="10"/>
      <c r="AH89" s="10" t="s">
        <v>82</v>
      </c>
    </row>
    <row r="90" spans="1:34" ht="70.150000000000006" customHeight="1" x14ac:dyDescent="0.25">
      <c r="A90" s="65" t="s">
        <v>1353</v>
      </c>
      <c r="B90" s="66" t="s">
        <v>1354</v>
      </c>
      <c r="C90" s="10"/>
      <c r="D90" s="10"/>
      <c r="E90" s="10"/>
      <c r="F90" s="10"/>
      <c r="G90" s="10"/>
      <c r="H90" s="10"/>
      <c r="I90" s="11"/>
      <c r="J90" s="11"/>
      <c r="K90" s="10"/>
      <c r="L90" s="10"/>
      <c r="M90" s="10"/>
      <c r="N90" s="10"/>
      <c r="O90" s="10"/>
      <c r="P90" s="10"/>
      <c r="Q90" s="11"/>
      <c r="R90" s="11"/>
      <c r="S90" s="10"/>
      <c r="T90" s="23"/>
      <c r="U90" s="10"/>
      <c r="V90" s="10"/>
      <c r="W90" s="10"/>
      <c r="X90" s="10"/>
      <c r="Y90" s="10"/>
      <c r="Z90" s="10"/>
      <c r="AA90" s="10"/>
      <c r="AB90" s="11"/>
      <c r="AC90" s="12"/>
      <c r="AD90" s="11"/>
      <c r="AE90" s="11"/>
      <c r="AF90" s="10"/>
      <c r="AG90" s="10"/>
      <c r="AH90" s="10"/>
    </row>
    <row r="91" spans="1:34" ht="70.150000000000006" customHeight="1" x14ac:dyDescent="0.25">
      <c r="A91" s="65" t="s">
        <v>1353</v>
      </c>
      <c r="B91" s="66" t="s">
        <v>1354</v>
      </c>
      <c r="C91" s="66">
        <v>17</v>
      </c>
      <c r="D91" s="66">
        <v>17</v>
      </c>
      <c r="E91" s="66" t="s">
        <v>151</v>
      </c>
      <c r="F91" s="66" t="s">
        <v>1287</v>
      </c>
      <c r="G91" s="66">
        <v>14007.43</v>
      </c>
      <c r="H91" s="66" t="s">
        <v>63</v>
      </c>
      <c r="I91" s="67">
        <v>38174</v>
      </c>
      <c r="J91" s="67">
        <v>38174</v>
      </c>
      <c r="K91" s="66" t="s">
        <v>59</v>
      </c>
      <c r="L91" s="66"/>
      <c r="M91" s="66"/>
      <c r="N91" s="66" t="s">
        <v>60</v>
      </c>
      <c r="O91" s="66"/>
      <c r="P91" s="66" t="s">
        <v>63</v>
      </c>
      <c r="Q91" s="67">
        <v>41337</v>
      </c>
      <c r="R91" s="67">
        <v>44293</v>
      </c>
      <c r="S91" s="66" t="s">
        <v>61</v>
      </c>
      <c r="T91" s="75" t="s">
        <v>1311</v>
      </c>
      <c r="U91" s="66" t="s">
        <v>63</v>
      </c>
      <c r="V91" s="66" t="s">
        <v>1312</v>
      </c>
      <c r="W91" s="66" t="s">
        <v>1213</v>
      </c>
      <c r="X91" s="66" t="s">
        <v>1214</v>
      </c>
      <c r="Y91" s="66" t="s">
        <v>1215</v>
      </c>
      <c r="Z91" s="66" t="s">
        <v>1216</v>
      </c>
      <c r="AA91" s="66"/>
      <c r="AB91" s="67">
        <v>43794</v>
      </c>
      <c r="AC91" s="67">
        <v>43831</v>
      </c>
      <c r="AD91" s="67">
        <v>44926</v>
      </c>
      <c r="AE91" s="66"/>
      <c r="AF91" s="66" t="s">
        <v>1209</v>
      </c>
      <c r="AG91" s="66" t="s">
        <v>71</v>
      </c>
      <c r="AH91" s="108"/>
    </row>
    <row r="92" spans="1:34" ht="70.150000000000006" customHeight="1" x14ac:dyDescent="0.25">
      <c r="A92" s="9" t="s">
        <v>152</v>
      </c>
      <c r="B92" s="10" t="s">
        <v>153</v>
      </c>
      <c r="C92" s="10">
        <v>16</v>
      </c>
      <c r="D92" s="10">
        <v>16</v>
      </c>
      <c r="E92" s="10" t="s">
        <v>151</v>
      </c>
      <c r="F92" s="10" t="s">
        <v>58</v>
      </c>
      <c r="G92" s="10">
        <v>9555.2199999999993</v>
      </c>
      <c r="H92" s="10" t="s">
        <v>59</v>
      </c>
      <c r="I92" s="11">
        <v>38174</v>
      </c>
      <c r="J92" s="11">
        <v>43473</v>
      </c>
      <c r="K92" s="10" t="s">
        <v>59</v>
      </c>
      <c r="L92" s="10"/>
      <c r="M92" s="10"/>
      <c r="N92" s="10" t="s">
        <v>60</v>
      </c>
      <c r="O92" s="10"/>
      <c r="P92" s="10" t="s">
        <v>59</v>
      </c>
      <c r="Q92" s="11">
        <v>41515</v>
      </c>
      <c r="R92" s="11">
        <v>40879</v>
      </c>
      <c r="S92" s="10" t="s">
        <v>74</v>
      </c>
      <c r="T92" s="23" t="s">
        <v>75</v>
      </c>
      <c r="U92" s="10" t="s">
        <v>63</v>
      </c>
      <c r="V92" s="10" t="s">
        <v>154</v>
      </c>
      <c r="W92" s="10" t="s">
        <v>155</v>
      </c>
      <c r="X92" s="10" t="s">
        <v>156</v>
      </c>
      <c r="Y92" s="10" t="s">
        <v>157</v>
      </c>
      <c r="Z92" s="10" t="s">
        <v>158</v>
      </c>
      <c r="AA92" s="10"/>
      <c r="AB92" s="11">
        <v>43475</v>
      </c>
      <c r="AC92" s="12"/>
      <c r="AD92" s="11">
        <v>43605</v>
      </c>
      <c r="AE92" s="17">
        <v>44972</v>
      </c>
      <c r="AF92" s="10"/>
      <c r="AG92" s="10" t="s">
        <v>70</v>
      </c>
      <c r="AH92" s="10" t="s">
        <v>82</v>
      </c>
    </row>
    <row r="93" spans="1:34" ht="70.150000000000006" customHeight="1" x14ac:dyDescent="0.25">
      <c r="A93" s="9" t="s">
        <v>849</v>
      </c>
      <c r="B93" s="10" t="s">
        <v>850</v>
      </c>
      <c r="C93" s="10" t="s">
        <v>851</v>
      </c>
      <c r="D93" s="10">
        <v>79</v>
      </c>
      <c r="E93" s="10" t="s">
        <v>151</v>
      </c>
      <c r="F93" s="10" t="s">
        <v>58</v>
      </c>
      <c r="G93" s="10">
        <v>24512.799999999999</v>
      </c>
      <c r="H93" s="10" t="s">
        <v>852</v>
      </c>
      <c r="I93" s="11">
        <v>38198</v>
      </c>
      <c r="J93" s="11">
        <v>43553</v>
      </c>
      <c r="K93" s="10" t="s">
        <v>59</v>
      </c>
      <c r="L93" s="10"/>
      <c r="M93" s="10"/>
      <c r="N93" s="10" t="s">
        <v>60</v>
      </c>
      <c r="O93" s="10"/>
      <c r="P93" s="10" t="s">
        <v>59</v>
      </c>
      <c r="Q93" s="11" t="s">
        <v>853</v>
      </c>
      <c r="R93" s="11">
        <v>42838</v>
      </c>
      <c r="S93" s="10" t="s">
        <v>61</v>
      </c>
      <c r="T93" s="10" t="s">
        <v>833</v>
      </c>
      <c r="U93" s="10" t="s">
        <v>63</v>
      </c>
      <c r="V93" s="10" t="s">
        <v>833</v>
      </c>
      <c r="W93" s="10" t="s">
        <v>854</v>
      </c>
      <c r="X93" s="10" t="s">
        <v>835</v>
      </c>
      <c r="Y93" s="10" t="s">
        <v>836</v>
      </c>
      <c r="Z93" s="10" t="s">
        <v>837</v>
      </c>
      <c r="AA93" s="10"/>
      <c r="AB93" s="11">
        <v>44295</v>
      </c>
      <c r="AC93" s="12"/>
      <c r="AD93" s="11">
        <v>44341</v>
      </c>
      <c r="AE93" s="11">
        <v>45436</v>
      </c>
      <c r="AF93" s="10"/>
      <c r="AG93" s="10" t="s">
        <v>784</v>
      </c>
      <c r="AH93" s="10" t="s">
        <v>82</v>
      </c>
    </row>
    <row r="94" spans="1:34" ht="70.150000000000006" customHeight="1" x14ac:dyDescent="0.25">
      <c r="A94" s="9" t="s">
        <v>159</v>
      </c>
      <c r="B94" s="10" t="s">
        <v>160</v>
      </c>
      <c r="C94" s="10">
        <v>16</v>
      </c>
      <c r="D94" s="10">
        <v>16</v>
      </c>
      <c r="E94" s="10" t="s">
        <v>151</v>
      </c>
      <c r="F94" s="10" t="s">
        <v>58</v>
      </c>
      <c r="G94" s="10">
        <v>8128.04</v>
      </c>
      <c r="H94" s="10" t="s">
        <v>59</v>
      </c>
      <c r="I94" s="11">
        <v>38174</v>
      </c>
      <c r="J94" s="11">
        <v>43473</v>
      </c>
      <c r="K94" s="10" t="s">
        <v>63</v>
      </c>
      <c r="L94" s="10" t="s">
        <v>115</v>
      </c>
      <c r="M94" s="10"/>
      <c r="N94" s="10" t="s">
        <v>60</v>
      </c>
      <c r="O94" s="10"/>
      <c r="P94" s="10" t="s">
        <v>59</v>
      </c>
      <c r="Q94" s="11">
        <v>40645</v>
      </c>
      <c r="R94" s="11">
        <v>40994</v>
      </c>
      <c r="S94" s="10" t="s">
        <v>74</v>
      </c>
      <c r="T94" s="10" t="s">
        <v>75</v>
      </c>
      <c r="U94" s="10" t="s">
        <v>63</v>
      </c>
      <c r="V94" s="10" t="s">
        <v>92</v>
      </c>
      <c r="W94" s="10" t="s">
        <v>161</v>
      </c>
      <c r="X94" s="10" t="s">
        <v>162</v>
      </c>
      <c r="Y94" s="10" t="s">
        <v>163</v>
      </c>
      <c r="Z94" s="10" t="s">
        <v>164</v>
      </c>
      <c r="AA94" s="10"/>
      <c r="AB94" s="11">
        <v>44104</v>
      </c>
      <c r="AC94" s="12"/>
      <c r="AD94" s="11">
        <v>44154</v>
      </c>
      <c r="AE94" s="11">
        <v>45337</v>
      </c>
      <c r="AF94" s="10"/>
      <c r="AG94" s="10" t="s">
        <v>70</v>
      </c>
      <c r="AH94" s="10" t="s">
        <v>82</v>
      </c>
    </row>
    <row r="95" spans="1:34" ht="70.150000000000006" customHeight="1" x14ac:dyDescent="0.25">
      <c r="A95" s="9" t="s">
        <v>1240</v>
      </c>
      <c r="B95" s="10" t="s">
        <v>1241</v>
      </c>
      <c r="C95" s="10">
        <v>17</v>
      </c>
      <c r="D95" s="10">
        <v>17</v>
      </c>
      <c r="E95" s="10" t="s">
        <v>151</v>
      </c>
      <c r="F95" s="10" t="s">
        <v>58</v>
      </c>
      <c r="G95" s="10">
        <v>9284.19</v>
      </c>
      <c r="H95" s="10" t="s">
        <v>59</v>
      </c>
      <c r="I95" s="11">
        <v>37859</v>
      </c>
      <c r="J95" s="11">
        <v>43473</v>
      </c>
      <c r="K95" s="10" t="s">
        <v>63</v>
      </c>
      <c r="L95" s="10" t="s">
        <v>1203</v>
      </c>
      <c r="M95" s="10" t="s">
        <v>1242</v>
      </c>
      <c r="N95" s="10" t="s">
        <v>60</v>
      </c>
      <c r="O95" s="10"/>
      <c r="P95" s="10" t="s">
        <v>59</v>
      </c>
      <c r="Q95" s="11">
        <v>40602</v>
      </c>
      <c r="R95" s="11">
        <v>43608</v>
      </c>
      <c r="S95" s="10" t="s">
        <v>74</v>
      </c>
      <c r="T95" s="23" t="s">
        <v>1166</v>
      </c>
      <c r="U95" s="10" t="s">
        <v>63</v>
      </c>
      <c r="V95" s="10" t="s">
        <v>92</v>
      </c>
      <c r="W95" s="10" t="s">
        <v>161</v>
      </c>
      <c r="X95" s="10" t="s">
        <v>162</v>
      </c>
      <c r="Y95" s="10" t="s">
        <v>163</v>
      </c>
      <c r="Z95" s="10" t="s">
        <v>164</v>
      </c>
      <c r="AA95" s="10"/>
      <c r="AB95" s="11">
        <v>44211</v>
      </c>
      <c r="AC95" s="12">
        <v>44831</v>
      </c>
      <c r="AD95" s="11">
        <v>44306</v>
      </c>
      <c r="AE95" s="11">
        <v>45402</v>
      </c>
      <c r="AF95" s="10"/>
      <c r="AG95" s="10" t="s">
        <v>1163</v>
      </c>
      <c r="AH95" s="10" t="s">
        <v>82</v>
      </c>
    </row>
    <row r="96" spans="1:34" ht="70.150000000000006" customHeight="1" x14ac:dyDescent="0.25">
      <c r="A96" s="65" t="s">
        <v>1355</v>
      </c>
      <c r="B96" s="66" t="s">
        <v>1356</v>
      </c>
      <c r="C96" s="10"/>
      <c r="D96" s="10"/>
      <c r="E96" s="10"/>
      <c r="F96" s="10"/>
      <c r="G96" s="10"/>
      <c r="H96" s="10"/>
      <c r="I96" s="11"/>
      <c r="J96" s="11"/>
      <c r="K96" s="10"/>
      <c r="L96" s="10"/>
      <c r="M96" s="10"/>
      <c r="N96" s="10"/>
      <c r="O96" s="10"/>
      <c r="P96" s="10"/>
      <c r="Q96" s="11"/>
      <c r="R96" s="11"/>
      <c r="S96" s="10"/>
      <c r="T96" s="10"/>
      <c r="U96" s="10"/>
      <c r="V96" s="10"/>
      <c r="W96" s="10"/>
      <c r="X96" s="10"/>
      <c r="Y96" s="10"/>
      <c r="Z96" s="10"/>
      <c r="AA96" s="10"/>
      <c r="AB96" s="11"/>
      <c r="AC96" s="12"/>
      <c r="AD96" s="11"/>
      <c r="AE96" s="11"/>
      <c r="AF96" s="10"/>
      <c r="AG96" s="10"/>
      <c r="AH96" s="10"/>
    </row>
    <row r="97" spans="1:34" ht="70.150000000000006" customHeight="1" x14ac:dyDescent="0.25">
      <c r="A97" s="65" t="s">
        <v>1355</v>
      </c>
      <c r="B97" s="66" t="s">
        <v>1356</v>
      </c>
      <c r="C97" s="66">
        <v>17</v>
      </c>
      <c r="D97" s="66">
        <v>17</v>
      </c>
      <c r="E97" s="66" t="s">
        <v>151</v>
      </c>
      <c r="F97" s="66" t="s">
        <v>1287</v>
      </c>
      <c r="G97" s="66">
        <v>10722.25</v>
      </c>
      <c r="H97" s="66" t="s">
        <v>63</v>
      </c>
      <c r="I97" s="67">
        <v>38174</v>
      </c>
      <c r="J97" s="67">
        <v>38174</v>
      </c>
      <c r="K97" s="66" t="s">
        <v>59</v>
      </c>
      <c r="L97" s="66"/>
      <c r="M97" s="66"/>
      <c r="N97" s="66" t="s">
        <v>60</v>
      </c>
      <c r="O97" s="66"/>
      <c r="P97" s="66" t="s">
        <v>63</v>
      </c>
      <c r="Q97" s="67">
        <v>41673</v>
      </c>
      <c r="R97" s="67">
        <v>44293</v>
      </c>
      <c r="S97" s="66" t="s">
        <v>61</v>
      </c>
      <c r="T97" s="66" t="s">
        <v>1298</v>
      </c>
      <c r="U97" s="66" t="s">
        <v>63</v>
      </c>
      <c r="V97" s="66" t="s">
        <v>1299</v>
      </c>
      <c r="W97" s="66" t="s">
        <v>1306</v>
      </c>
      <c r="X97" s="66" t="s">
        <v>126</v>
      </c>
      <c r="Y97" s="66" t="s">
        <v>1307</v>
      </c>
      <c r="Z97" s="66" t="s">
        <v>1308</v>
      </c>
      <c r="AA97" s="66"/>
      <c r="AB97" s="67">
        <v>44448</v>
      </c>
      <c r="AC97" s="67">
        <v>44562</v>
      </c>
      <c r="AD97" s="67">
        <v>45657</v>
      </c>
      <c r="AE97" s="66"/>
      <c r="AF97" s="66" t="s">
        <v>1209</v>
      </c>
      <c r="AG97" s="66" t="s">
        <v>71</v>
      </c>
      <c r="AH97" s="108"/>
    </row>
    <row r="98" spans="1:34" ht="70.150000000000006" customHeight="1" x14ac:dyDescent="0.25">
      <c r="A98" s="65" t="s">
        <v>1357</v>
      </c>
      <c r="B98" s="66" t="s">
        <v>1358</v>
      </c>
      <c r="C98" s="10"/>
      <c r="D98" s="10"/>
      <c r="E98" s="10"/>
      <c r="F98" s="10"/>
      <c r="G98" s="10"/>
      <c r="H98" s="10"/>
      <c r="I98" s="11"/>
      <c r="J98" s="11"/>
      <c r="K98" s="10"/>
      <c r="L98" s="10"/>
      <c r="M98" s="10"/>
      <c r="N98" s="10"/>
      <c r="O98" s="10"/>
      <c r="P98" s="10"/>
      <c r="Q98" s="11"/>
      <c r="R98" s="11"/>
      <c r="S98" s="10"/>
      <c r="T98" s="10"/>
      <c r="U98" s="10"/>
      <c r="V98" s="10"/>
      <c r="W98" s="10"/>
      <c r="X98" s="10"/>
      <c r="Y98" s="10"/>
      <c r="Z98" s="10"/>
      <c r="AA98" s="10"/>
      <c r="AB98" s="11"/>
      <c r="AC98" s="12"/>
      <c r="AD98" s="11"/>
      <c r="AE98" s="11"/>
      <c r="AF98" s="10"/>
      <c r="AG98" s="10"/>
      <c r="AH98" s="10"/>
    </row>
    <row r="99" spans="1:34" ht="70.150000000000006" customHeight="1" x14ac:dyDescent="0.25">
      <c r="A99" s="65" t="s">
        <v>1357</v>
      </c>
      <c r="B99" s="66" t="s">
        <v>1358</v>
      </c>
      <c r="C99" s="66" t="s">
        <v>1336</v>
      </c>
      <c r="D99" s="66">
        <v>17</v>
      </c>
      <c r="E99" s="66" t="s">
        <v>151</v>
      </c>
      <c r="F99" s="66" t="s">
        <v>1287</v>
      </c>
      <c r="G99" s="66">
        <v>819383.17</v>
      </c>
      <c r="H99" s="66" t="s">
        <v>63</v>
      </c>
      <c r="I99" s="67">
        <v>39751</v>
      </c>
      <c r="J99" s="67">
        <v>39751</v>
      </c>
      <c r="K99" s="66" t="s">
        <v>59</v>
      </c>
      <c r="L99" s="66"/>
      <c r="M99" s="66"/>
      <c r="N99" s="66" t="s">
        <v>60</v>
      </c>
      <c r="O99" s="66"/>
      <c r="P99" s="66" t="s">
        <v>63</v>
      </c>
      <c r="Q99" s="66" t="s">
        <v>1337</v>
      </c>
      <c r="R99" s="66" t="s">
        <v>1338</v>
      </c>
      <c r="S99" s="66" t="s">
        <v>74</v>
      </c>
      <c r="T99" s="66" t="s">
        <v>1291</v>
      </c>
      <c r="U99" s="66" t="s">
        <v>63</v>
      </c>
      <c r="V99" s="66" t="s">
        <v>1291</v>
      </c>
      <c r="W99" s="66" t="s">
        <v>1292</v>
      </c>
      <c r="X99" s="66" t="s">
        <v>1293</v>
      </c>
      <c r="Y99" s="66" t="s">
        <v>1294</v>
      </c>
      <c r="Z99" s="66" t="s">
        <v>1295</v>
      </c>
      <c r="AA99" s="68"/>
      <c r="AB99" s="68"/>
      <c r="AC99" s="68"/>
      <c r="AD99" s="68"/>
      <c r="AE99" s="68"/>
      <c r="AF99" s="66" t="s">
        <v>1222</v>
      </c>
      <c r="AG99" s="66" t="s">
        <v>1339</v>
      </c>
      <c r="AH99" s="108"/>
    </row>
    <row r="100" spans="1:34" ht="70.150000000000006" customHeight="1" x14ac:dyDescent="0.25">
      <c r="A100" s="9" t="s">
        <v>855</v>
      </c>
      <c r="B100" s="10" t="s">
        <v>856</v>
      </c>
      <c r="C100" s="10" t="s">
        <v>857</v>
      </c>
      <c r="D100" s="10">
        <v>24</v>
      </c>
      <c r="E100" s="10" t="s">
        <v>57</v>
      </c>
      <c r="F100" s="10" t="s">
        <v>58</v>
      </c>
      <c r="G100" s="10">
        <v>5690.86</v>
      </c>
      <c r="H100" s="10" t="s">
        <v>12</v>
      </c>
      <c r="I100" s="11">
        <v>42304</v>
      </c>
      <c r="J100" s="11">
        <v>42304</v>
      </c>
      <c r="K100" s="10" t="s">
        <v>63</v>
      </c>
      <c r="L100" s="10" t="s">
        <v>612</v>
      </c>
      <c r="M100" s="10" t="s">
        <v>858</v>
      </c>
      <c r="N100" s="10" t="s">
        <v>859</v>
      </c>
      <c r="O100" s="10" t="s">
        <v>860</v>
      </c>
      <c r="P100" s="10" t="s">
        <v>59</v>
      </c>
      <c r="Q100" s="11">
        <v>42160</v>
      </c>
      <c r="R100" s="11">
        <v>39644</v>
      </c>
      <c r="S100" s="10" t="s">
        <v>61</v>
      </c>
      <c r="T100" s="10" t="s">
        <v>861</v>
      </c>
      <c r="U100" s="10" t="s">
        <v>59</v>
      </c>
      <c r="V100" s="10" t="s">
        <v>861</v>
      </c>
      <c r="W100" s="10" t="s">
        <v>862</v>
      </c>
      <c r="X100" s="10" t="s">
        <v>863</v>
      </c>
      <c r="Y100" s="10" t="s">
        <v>864</v>
      </c>
      <c r="Z100" s="10" t="s">
        <v>865</v>
      </c>
      <c r="AA100" s="10" t="s">
        <v>866</v>
      </c>
      <c r="AB100" s="11"/>
      <c r="AC100" s="12"/>
      <c r="AD100" s="11"/>
      <c r="AE100" s="11"/>
      <c r="AF100" s="10" t="s">
        <v>867</v>
      </c>
      <c r="AG100" s="10" t="s">
        <v>868</v>
      </c>
      <c r="AH100" s="10" t="s">
        <v>500</v>
      </c>
    </row>
    <row r="101" spans="1:34" ht="70.150000000000006" customHeight="1" x14ac:dyDescent="0.25">
      <c r="A101" s="9" t="s">
        <v>869</v>
      </c>
      <c r="B101" s="10" t="s">
        <v>870</v>
      </c>
      <c r="C101" s="10" t="s">
        <v>857</v>
      </c>
      <c r="D101" s="10">
        <v>24</v>
      </c>
      <c r="E101" s="10" t="s">
        <v>57</v>
      </c>
      <c r="F101" s="10" t="s">
        <v>58</v>
      </c>
      <c r="G101" s="10">
        <v>8006.38</v>
      </c>
      <c r="H101" s="10" t="s">
        <v>12</v>
      </c>
      <c r="I101" s="11">
        <v>42304</v>
      </c>
      <c r="J101" s="11">
        <v>44389</v>
      </c>
      <c r="K101" s="10" t="s">
        <v>59</v>
      </c>
      <c r="L101" s="10" t="s">
        <v>871</v>
      </c>
      <c r="M101" s="10"/>
      <c r="N101" s="10" t="s">
        <v>60</v>
      </c>
      <c r="O101" s="10"/>
      <c r="P101" s="10" t="s">
        <v>59</v>
      </c>
      <c r="Q101" s="11">
        <v>42698</v>
      </c>
      <c r="R101" s="11">
        <v>43138</v>
      </c>
      <c r="S101" s="10" t="s">
        <v>61</v>
      </c>
      <c r="T101" s="10" t="s">
        <v>861</v>
      </c>
      <c r="U101" s="10" t="s">
        <v>63</v>
      </c>
      <c r="V101" s="10" t="s">
        <v>872</v>
      </c>
      <c r="W101" s="10" t="s">
        <v>873</v>
      </c>
      <c r="X101" s="10" t="s">
        <v>874</v>
      </c>
      <c r="Y101" s="10" t="s">
        <v>875</v>
      </c>
      <c r="Z101" s="10" t="s">
        <v>876</v>
      </c>
      <c r="AA101" s="10" t="s">
        <v>866</v>
      </c>
      <c r="AB101" s="11" t="s">
        <v>877</v>
      </c>
      <c r="AC101" s="12"/>
      <c r="AD101" s="11">
        <v>44197</v>
      </c>
      <c r="AE101" s="13">
        <v>45291</v>
      </c>
      <c r="AF101" s="10"/>
      <c r="AG101" s="10" t="s">
        <v>868</v>
      </c>
      <c r="AH101" s="10" t="s">
        <v>500</v>
      </c>
    </row>
    <row r="102" spans="1:34" ht="70.150000000000006" customHeight="1" x14ac:dyDescent="0.25">
      <c r="A102" s="9" t="s">
        <v>878</v>
      </c>
      <c r="B102" s="10" t="s">
        <v>879</v>
      </c>
      <c r="C102" s="10" t="s">
        <v>880</v>
      </c>
      <c r="D102" s="10">
        <v>24</v>
      </c>
      <c r="E102" s="10" t="s">
        <v>57</v>
      </c>
      <c r="F102" s="10" t="s">
        <v>58</v>
      </c>
      <c r="G102" s="10">
        <v>5833.03</v>
      </c>
      <c r="H102" s="10" t="s">
        <v>12</v>
      </c>
      <c r="I102" s="11">
        <v>41963</v>
      </c>
      <c r="J102" s="11">
        <v>44536</v>
      </c>
      <c r="K102" s="10" t="s">
        <v>59</v>
      </c>
      <c r="L102" s="10" t="s">
        <v>871</v>
      </c>
      <c r="M102" s="10"/>
      <c r="N102" s="10" t="s">
        <v>60</v>
      </c>
      <c r="O102" s="10"/>
      <c r="P102" s="10" t="s">
        <v>59</v>
      </c>
      <c r="Q102" s="11">
        <v>41114</v>
      </c>
      <c r="R102" s="11">
        <v>43158</v>
      </c>
      <c r="S102" s="10" t="s">
        <v>61</v>
      </c>
      <c r="T102" s="23" t="s">
        <v>861</v>
      </c>
      <c r="U102" s="10" t="s">
        <v>63</v>
      </c>
      <c r="V102" s="10" t="s">
        <v>881</v>
      </c>
      <c r="W102" s="10" t="s">
        <v>873</v>
      </c>
      <c r="X102" s="10" t="s">
        <v>874</v>
      </c>
      <c r="Y102" s="10" t="s">
        <v>882</v>
      </c>
      <c r="Z102" s="10" t="s">
        <v>883</v>
      </c>
      <c r="AA102" s="10" t="s">
        <v>866</v>
      </c>
      <c r="AB102" s="11" t="s">
        <v>877</v>
      </c>
      <c r="AC102" s="12"/>
      <c r="AD102" s="11">
        <v>44197</v>
      </c>
      <c r="AE102" s="13">
        <v>45291</v>
      </c>
      <c r="AF102" s="10"/>
      <c r="AG102" s="10" t="s">
        <v>868</v>
      </c>
      <c r="AH102" s="10" t="s">
        <v>500</v>
      </c>
    </row>
    <row r="103" spans="1:34" ht="70.150000000000006" customHeight="1" x14ac:dyDescent="0.25">
      <c r="A103" s="9" t="s">
        <v>884</v>
      </c>
      <c r="B103" s="10" t="s">
        <v>885</v>
      </c>
      <c r="C103" s="10" t="s">
        <v>886</v>
      </c>
      <c r="D103" s="10">
        <v>24</v>
      </c>
      <c r="E103" s="10" t="s">
        <v>57</v>
      </c>
      <c r="F103" s="10" t="s">
        <v>58</v>
      </c>
      <c r="G103" s="10">
        <v>3396.47</v>
      </c>
      <c r="H103" s="10" t="s">
        <v>12</v>
      </c>
      <c r="I103" s="11">
        <v>42464</v>
      </c>
      <c r="J103" s="11">
        <v>42464</v>
      </c>
      <c r="K103" s="10" t="s">
        <v>59</v>
      </c>
      <c r="L103" s="10" t="s">
        <v>871</v>
      </c>
      <c r="M103" s="10"/>
      <c r="N103" s="10" t="s">
        <v>60</v>
      </c>
      <c r="O103" s="10"/>
      <c r="P103" s="10" t="s">
        <v>59</v>
      </c>
      <c r="Q103" s="11">
        <v>41333</v>
      </c>
      <c r="R103" s="11">
        <v>43609</v>
      </c>
      <c r="S103" s="10" t="s">
        <v>61</v>
      </c>
      <c r="T103" s="23" t="s">
        <v>887</v>
      </c>
      <c r="U103" s="10" t="s">
        <v>63</v>
      </c>
      <c r="V103" s="10" t="s">
        <v>887</v>
      </c>
      <c r="W103" s="10" t="s">
        <v>888</v>
      </c>
      <c r="X103" s="10" t="s">
        <v>264</v>
      </c>
      <c r="Y103" s="10" t="s">
        <v>889</v>
      </c>
      <c r="Z103" s="10" t="s">
        <v>890</v>
      </c>
      <c r="AA103" s="10" t="s">
        <v>891</v>
      </c>
      <c r="AB103" s="11">
        <v>43812</v>
      </c>
      <c r="AC103" s="12"/>
      <c r="AD103" s="11">
        <v>43831</v>
      </c>
      <c r="AE103" s="13">
        <v>44926</v>
      </c>
      <c r="AF103" s="10" t="s">
        <v>892</v>
      </c>
      <c r="AG103" s="10" t="s">
        <v>868</v>
      </c>
      <c r="AH103" s="10" t="s">
        <v>500</v>
      </c>
    </row>
    <row r="104" spans="1:34" ht="70.150000000000006" customHeight="1" x14ac:dyDescent="0.25">
      <c r="A104" s="9" t="s">
        <v>893</v>
      </c>
      <c r="B104" s="10" t="s">
        <v>894</v>
      </c>
      <c r="C104" s="10">
        <v>24</v>
      </c>
      <c r="D104" s="10">
        <v>24</v>
      </c>
      <c r="E104" s="10" t="s">
        <v>57</v>
      </c>
      <c r="F104" s="10" t="s">
        <v>58</v>
      </c>
      <c r="G104" s="10">
        <v>3689.86</v>
      </c>
      <c r="H104" s="10" t="s">
        <v>12</v>
      </c>
      <c r="I104" s="11">
        <v>42369</v>
      </c>
      <c r="J104" s="11">
        <v>43325</v>
      </c>
      <c r="K104" s="10" t="s">
        <v>59</v>
      </c>
      <c r="L104" s="10" t="s">
        <v>871</v>
      </c>
      <c r="M104" s="10"/>
      <c r="N104" s="10" t="s">
        <v>60</v>
      </c>
      <c r="O104" s="10"/>
      <c r="P104" s="10" t="s">
        <v>59</v>
      </c>
      <c r="Q104" s="11">
        <v>41333</v>
      </c>
      <c r="R104" s="11">
        <v>43440</v>
      </c>
      <c r="S104" s="10" t="s">
        <v>74</v>
      </c>
      <c r="T104" s="10" t="s">
        <v>74</v>
      </c>
      <c r="U104" s="10" t="s">
        <v>63</v>
      </c>
      <c r="V104" s="10" t="s">
        <v>895</v>
      </c>
      <c r="W104" s="10" t="s">
        <v>896</v>
      </c>
      <c r="X104" s="10" t="s">
        <v>835</v>
      </c>
      <c r="Y104" s="10" t="s">
        <v>897</v>
      </c>
      <c r="Z104" s="10" t="s">
        <v>898</v>
      </c>
      <c r="AA104" s="10" t="s">
        <v>899</v>
      </c>
      <c r="AB104" s="11">
        <v>44523</v>
      </c>
      <c r="AC104" s="12"/>
      <c r="AD104" s="11">
        <v>44539</v>
      </c>
      <c r="AE104" s="11">
        <v>44994</v>
      </c>
      <c r="AF104" s="10" t="s">
        <v>900</v>
      </c>
      <c r="AG104" s="10" t="s">
        <v>868</v>
      </c>
      <c r="AH104" s="10" t="s">
        <v>500</v>
      </c>
    </row>
    <row r="105" spans="1:34" ht="70.150000000000006" customHeight="1" x14ac:dyDescent="0.25">
      <c r="A105" s="9" t="s">
        <v>901</v>
      </c>
      <c r="B105" s="10" t="s">
        <v>902</v>
      </c>
      <c r="C105" s="10">
        <v>24</v>
      </c>
      <c r="D105" s="10">
        <v>24</v>
      </c>
      <c r="E105" s="10" t="s">
        <v>57</v>
      </c>
      <c r="F105" s="10" t="s">
        <v>58</v>
      </c>
      <c r="G105" s="10">
        <v>428.15</v>
      </c>
      <c r="H105" s="10" t="s">
        <v>12</v>
      </c>
      <c r="I105" s="11">
        <v>42733</v>
      </c>
      <c r="J105" s="11">
        <v>42733</v>
      </c>
      <c r="K105" s="10" t="s">
        <v>59</v>
      </c>
      <c r="L105" s="10" t="s">
        <v>871</v>
      </c>
      <c r="M105" s="10"/>
      <c r="N105" s="10" t="s">
        <v>60</v>
      </c>
      <c r="O105" s="10"/>
      <c r="P105" s="10" t="s">
        <v>59</v>
      </c>
      <c r="Q105" s="11">
        <v>41773</v>
      </c>
      <c r="R105" s="11">
        <v>43440</v>
      </c>
      <c r="S105" s="10" t="s">
        <v>74</v>
      </c>
      <c r="T105" s="10" t="s">
        <v>74</v>
      </c>
      <c r="U105" s="10" t="s">
        <v>63</v>
      </c>
      <c r="V105" s="10" t="s">
        <v>895</v>
      </c>
      <c r="W105" s="10" t="s">
        <v>903</v>
      </c>
      <c r="X105" s="10" t="s">
        <v>904</v>
      </c>
      <c r="Y105" s="10" t="s">
        <v>905</v>
      </c>
      <c r="Z105" s="10" t="s">
        <v>906</v>
      </c>
      <c r="AA105" s="10" t="s">
        <v>907</v>
      </c>
      <c r="AB105" s="11">
        <v>44516</v>
      </c>
      <c r="AC105" s="12"/>
      <c r="AD105" s="11">
        <v>44539</v>
      </c>
      <c r="AE105" s="11">
        <v>44994</v>
      </c>
      <c r="AF105" s="10"/>
      <c r="AG105" s="10" t="s">
        <v>868</v>
      </c>
      <c r="AH105" s="10" t="s">
        <v>500</v>
      </c>
    </row>
    <row r="106" spans="1:34" ht="70.150000000000006" customHeight="1" x14ac:dyDescent="0.25">
      <c r="A106" s="9" t="s">
        <v>908</v>
      </c>
      <c r="B106" s="10" t="s">
        <v>909</v>
      </c>
      <c r="C106" s="10">
        <v>24</v>
      </c>
      <c r="D106" s="10">
        <v>24</v>
      </c>
      <c r="E106" s="10" t="s">
        <v>57</v>
      </c>
      <c r="F106" s="10" t="s">
        <v>58</v>
      </c>
      <c r="G106" s="10">
        <v>5522.3</v>
      </c>
      <c r="H106" s="10" t="s">
        <v>12</v>
      </c>
      <c r="I106" s="11">
        <v>40701</v>
      </c>
      <c r="J106" s="11">
        <v>40701</v>
      </c>
      <c r="K106" s="10" t="s">
        <v>59</v>
      </c>
      <c r="L106" s="10" t="s">
        <v>871</v>
      </c>
      <c r="M106" s="10"/>
      <c r="N106" s="10" t="s">
        <v>60</v>
      </c>
      <c r="O106" s="10" t="s">
        <v>910</v>
      </c>
      <c r="P106" s="10" t="s">
        <v>59</v>
      </c>
      <c r="Q106" s="11">
        <v>43138</v>
      </c>
      <c r="R106" s="11">
        <v>43138</v>
      </c>
      <c r="S106" s="10" t="s">
        <v>61</v>
      </c>
      <c r="T106" s="10" t="s">
        <v>911</v>
      </c>
      <c r="U106" s="10" t="s">
        <v>63</v>
      </c>
      <c r="V106" s="10" t="s">
        <v>895</v>
      </c>
      <c r="W106" s="10" t="s">
        <v>903</v>
      </c>
      <c r="X106" s="10" t="s">
        <v>904</v>
      </c>
      <c r="Y106" s="10" t="s">
        <v>905</v>
      </c>
      <c r="Z106" s="10" t="s">
        <v>906</v>
      </c>
      <c r="AA106" s="10" t="s">
        <v>912</v>
      </c>
      <c r="AB106" s="11" t="s">
        <v>913</v>
      </c>
      <c r="AC106" s="12"/>
      <c r="AD106" s="11" t="s">
        <v>914</v>
      </c>
      <c r="AE106" s="11" t="s">
        <v>915</v>
      </c>
      <c r="AF106" s="10" t="s">
        <v>916</v>
      </c>
      <c r="AG106" s="10" t="s">
        <v>868</v>
      </c>
      <c r="AH106" s="10" t="s">
        <v>500</v>
      </c>
    </row>
    <row r="107" spans="1:34" ht="70.150000000000006" customHeight="1" x14ac:dyDescent="0.25">
      <c r="A107" s="9" t="s">
        <v>917</v>
      </c>
      <c r="B107" s="10" t="s">
        <v>918</v>
      </c>
      <c r="C107" s="10">
        <v>24</v>
      </c>
      <c r="D107" s="10">
        <v>24</v>
      </c>
      <c r="E107" s="10" t="s">
        <v>57</v>
      </c>
      <c r="F107" s="10" t="s">
        <v>58</v>
      </c>
      <c r="G107" s="10">
        <v>598.66999999999996</v>
      </c>
      <c r="H107" s="10" t="s">
        <v>12</v>
      </c>
      <c r="I107" s="11">
        <v>41934</v>
      </c>
      <c r="J107" s="11">
        <v>41934</v>
      </c>
      <c r="K107" s="10" t="s">
        <v>63</v>
      </c>
      <c r="L107" s="10" t="s">
        <v>919</v>
      </c>
      <c r="M107" s="10" t="s">
        <v>920</v>
      </c>
      <c r="N107" s="10" t="s">
        <v>60</v>
      </c>
      <c r="O107" s="10"/>
      <c r="P107" s="10" t="s">
        <v>59</v>
      </c>
      <c r="Q107" s="11">
        <v>43138</v>
      </c>
      <c r="R107" s="11">
        <v>43138</v>
      </c>
      <c r="S107" s="10" t="s">
        <v>61</v>
      </c>
      <c r="T107" s="10" t="s">
        <v>921</v>
      </c>
      <c r="U107" s="10" t="s">
        <v>63</v>
      </c>
      <c r="V107" s="10" t="s">
        <v>895</v>
      </c>
      <c r="W107" s="10" t="s">
        <v>903</v>
      </c>
      <c r="X107" s="10" t="s">
        <v>904</v>
      </c>
      <c r="Y107" s="10" t="s">
        <v>905</v>
      </c>
      <c r="Z107" s="10" t="s">
        <v>906</v>
      </c>
      <c r="AA107" s="10" t="s">
        <v>912</v>
      </c>
      <c r="AB107" s="11" t="s">
        <v>922</v>
      </c>
      <c r="AC107" s="12"/>
      <c r="AD107" s="11" t="s">
        <v>914</v>
      </c>
      <c r="AE107" s="11" t="s">
        <v>915</v>
      </c>
      <c r="AF107" s="10"/>
      <c r="AG107" s="10" t="s">
        <v>868</v>
      </c>
      <c r="AH107" s="10" t="s">
        <v>500</v>
      </c>
    </row>
    <row r="108" spans="1:34" ht="70.150000000000006" customHeight="1" x14ac:dyDescent="0.25">
      <c r="A108" s="9" t="s">
        <v>923</v>
      </c>
      <c r="B108" s="10" t="s">
        <v>924</v>
      </c>
      <c r="C108" s="10">
        <v>24</v>
      </c>
      <c r="D108" s="10">
        <v>24</v>
      </c>
      <c r="E108" s="10" t="s">
        <v>57</v>
      </c>
      <c r="F108" s="10" t="s">
        <v>58</v>
      </c>
      <c r="G108" s="10">
        <v>449.29</v>
      </c>
      <c r="H108" s="10" t="s">
        <v>12</v>
      </c>
      <c r="I108" s="11">
        <v>41842</v>
      </c>
      <c r="J108" s="11">
        <v>41842</v>
      </c>
      <c r="K108" s="10" t="s">
        <v>63</v>
      </c>
      <c r="L108" s="10" t="s">
        <v>612</v>
      </c>
      <c r="M108" s="10" t="s">
        <v>925</v>
      </c>
      <c r="N108" s="10" t="s">
        <v>60</v>
      </c>
      <c r="O108" s="10"/>
      <c r="P108" s="10" t="s">
        <v>59</v>
      </c>
      <c r="Q108" s="11">
        <v>43413</v>
      </c>
      <c r="R108" s="11">
        <v>43440</v>
      </c>
      <c r="S108" s="10" t="s">
        <v>61</v>
      </c>
      <c r="T108" s="23" t="s">
        <v>861</v>
      </c>
      <c r="U108" s="10" t="s">
        <v>63</v>
      </c>
      <c r="V108" s="10" t="s">
        <v>861</v>
      </c>
      <c r="W108" s="10" t="s">
        <v>862</v>
      </c>
      <c r="X108" s="10" t="s">
        <v>863</v>
      </c>
      <c r="Y108" s="10" t="s">
        <v>864</v>
      </c>
      <c r="Z108" s="10" t="s">
        <v>865</v>
      </c>
      <c r="AA108" s="10"/>
      <c r="AB108" s="11">
        <v>44631</v>
      </c>
      <c r="AC108" s="12"/>
      <c r="AD108" s="11">
        <v>44562</v>
      </c>
      <c r="AE108" s="13">
        <v>45657</v>
      </c>
      <c r="AF108" s="10"/>
      <c r="AG108" s="10" t="s">
        <v>868</v>
      </c>
      <c r="AH108" s="10" t="s">
        <v>500</v>
      </c>
    </row>
    <row r="109" spans="1:34" ht="70.150000000000006" customHeight="1" x14ac:dyDescent="0.25">
      <c r="A109" s="9" t="s">
        <v>926</v>
      </c>
      <c r="B109" s="10" t="s">
        <v>927</v>
      </c>
      <c r="C109" s="10">
        <v>24</v>
      </c>
      <c r="D109" s="10">
        <v>24</v>
      </c>
      <c r="E109" s="10" t="s">
        <v>57</v>
      </c>
      <c r="F109" s="10" t="s">
        <v>58</v>
      </c>
      <c r="G109" s="10">
        <v>672.96</v>
      </c>
      <c r="H109" s="10" t="s">
        <v>12</v>
      </c>
      <c r="I109" s="11">
        <v>38950</v>
      </c>
      <c r="J109" s="11">
        <v>42765</v>
      </c>
      <c r="K109" s="10" t="s">
        <v>59</v>
      </c>
      <c r="L109" s="10" t="s">
        <v>871</v>
      </c>
      <c r="M109" s="10"/>
      <c r="N109" s="10" t="s">
        <v>60</v>
      </c>
      <c r="O109" s="10"/>
      <c r="P109" s="10" t="s">
        <v>59</v>
      </c>
      <c r="Q109" s="11">
        <v>40569</v>
      </c>
      <c r="R109" s="11">
        <v>43609</v>
      </c>
      <c r="S109" s="10" t="s">
        <v>74</v>
      </c>
      <c r="T109" s="10" t="s">
        <v>74</v>
      </c>
      <c r="U109" s="10" t="s">
        <v>63</v>
      </c>
      <c r="V109" s="10" t="s">
        <v>895</v>
      </c>
      <c r="W109" s="10" t="s">
        <v>928</v>
      </c>
      <c r="X109" s="10" t="s">
        <v>929</v>
      </c>
      <c r="Y109" s="10" t="s">
        <v>930</v>
      </c>
      <c r="Z109" s="10" t="s">
        <v>931</v>
      </c>
      <c r="AA109" s="10"/>
      <c r="AB109" s="11">
        <v>44530</v>
      </c>
      <c r="AC109" s="12"/>
      <c r="AD109" s="11">
        <v>44539</v>
      </c>
      <c r="AE109" s="11">
        <v>44994</v>
      </c>
      <c r="AF109" s="10"/>
      <c r="AG109" s="10" t="s">
        <v>868</v>
      </c>
      <c r="AH109" s="10" t="s">
        <v>500</v>
      </c>
    </row>
    <row r="110" spans="1:34" ht="70.150000000000006" customHeight="1" x14ac:dyDescent="0.25">
      <c r="A110" s="9" t="s">
        <v>932</v>
      </c>
      <c r="B110" s="10" t="s">
        <v>933</v>
      </c>
      <c r="C110" s="10">
        <v>24</v>
      </c>
      <c r="D110" s="10">
        <v>24</v>
      </c>
      <c r="E110" s="10" t="s">
        <v>57</v>
      </c>
      <c r="F110" s="10" t="s">
        <v>58</v>
      </c>
      <c r="G110" s="10">
        <v>269.05</v>
      </c>
      <c r="H110" s="10" t="s">
        <v>12</v>
      </c>
      <c r="I110" s="11">
        <v>41926</v>
      </c>
      <c r="J110" s="11">
        <v>41926</v>
      </c>
      <c r="K110" s="10" t="s">
        <v>63</v>
      </c>
      <c r="L110" s="10" t="s">
        <v>934</v>
      </c>
      <c r="M110" s="10" t="s">
        <v>935</v>
      </c>
      <c r="N110" s="10" t="s">
        <v>60</v>
      </c>
      <c r="O110" s="10"/>
      <c r="P110" s="10" t="s">
        <v>59</v>
      </c>
      <c r="Q110" s="11">
        <v>43138</v>
      </c>
      <c r="R110" s="11">
        <v>43138</v>
      </c>
      <c r="S110" s="10" t="s">
        <v>74</v>
      </c>
      <c r="T110" s="10" t="s">
        <v>74</v>
      </c>
      <c r="U110" s="10" t="s">
        <v>63</v>
      </c>
      <c r="V110" s="10" t="s">
        <v>895</v>
      </c>
      <c r="W110" s="10" t="s">
        <v>936</v>
      </c>
      <c r="X110" s="10" t="s">
        <v>937</v>
      </c>
      <c r="Y110" s="10" t="s">
        <v>938</v>
      </c>
      <c r="Z110" s="10" t="s">
        <v>939</v>
      </c>
      <c r="AA110" s="10"/>
      <c r="AB110" s="11">
        <v>44532</v>
      </c>
      <c r="AC110" s="12"/>
      <c r="AD110" s="11">
        <v>44539</v>
      </c>
      <c r="AE110" s="11">
        <v>44994</v>
      </c>
      <c r="AF110" s="10"/>
      <c r="AG110" s="10" t="s">
        <v>868</v>
      </c>
      <c r="AH110" s="10" t="s">
        <v>500</v>
      </c>
    </row>
    <row r="111" spans="1:34" ht="70.150000000000006" customHeight="1" x14ac:dyDescent="0.25">
      <c r="A111" s="9" t="s">
        <v>940</v>
      </c>
      <c r="B111" s="10" t="s">
        <v>941</v>
      </c>
      <c r="C111" s="10" t="s">
        <v>857</v>
      </c>
      <c r="D111" s="10">
        <v>24</v>
      </c>
      <c r="E111" s="10" t="s">
        <v>57</v>
      </c>
      <c r="F111" s="10" t="s">
        <v>58</v>
      </c>
      <c r="G111" s="10">
        <v>4525.71</v>
      </c>
      <c r="H111" s="10" t="s">
        <v>12</v>
      </c>
      <c r="I111" s="11">
        <v>42649</v>
      </c>
      <c r="J111" s="11">
        <v>43795</v>
      </c>
      <c r="K111" s="10" t="s">
        <v>59</v>
      </c>
      <c r="L111" s="10" t="s">
        <v>871</v>
      </c>
      <c r="M111" s="10"/>
      <c r="N111" s="10" t="s">
        <v>60</v>
      </c>
      <c r="O111" s="10"/>
      <c r="P111" s="10" t="s">
        <v>59</v>
      </c>
      <c r="Q111" s="11">
        <v>41773</v>
      </c>
      <c r="R111" s="11">
        <v>43440</v>
      </c>
      <c r="S111" s="10" t="s">
        <v>61</v>
      </c>
      <c r="T111" s="23" t="s">
        <v>942</v>
      </c>
      <c r="U111" s="10" t="s">
        <v>63</v>
      </c>
      <c r="V111" s="10" t="s">
        <v>943</v>
      </c>
      <c r="W111" s="10" t="s">
        <v>944</v>
      </c>
      <c r="X111" s="10" t="s">
        <v>945</v>
      </c>
      <c r="Y111" s="10" t="s">
        <v>946</v>
      </c>
      <c r="Z111" s="10" t="s">
        <v>947</v>
      </c>
      <c r="AA111" s="10" t="s">
        <v>948</v>
      </c>
      <c r="AB111" s="11">
        <v>43795</v>
      </c>
      <c r="AC111" s="12"/>
      <c r="AD111" s="11">
        <v>43831</v>
      </c>
      <c r="AE111" s="13">
        <v>44926</v>
      </c>
      <c r="AF111" s="10"/>
      <c r="AG111" s="10" t="s">
        <v>868</v>
      </c>
      <c r="AH111" s="10" t="s">
        <v>500</v>
      </c>
    </row>
    <row r="112" spans="1:34" ht="70.150000000000006" customHeight="1" x14ac:dyDescent="0.25">
      <c r="A112" s="9" t="s">
        <v>949</v>
      </c>
      <c r="B112" s="10" t="s">
        <v>950</v>
      </c>
      <c r="C112" s="10">
        <v>24</v>
      </c>
      <c r="D112" s="10">
        <v>24</v>
      </c>
      <c r="E112" s="10" t="s">
        <v>57</v>
      </c>
      <c r="F112" s="10" t="s">
        <v>58</v>
      </c>
      <c r="G112" s="10">
        <v>1196.45</v>
      </c>
      <c r="H112" s="10" t="s">
        <v>12</v>
      </c>
      <c r="I112" s="11">
        <v>42604</v>
      </c>
      <c r="J112" s="11">
        <v>43637</v>
      </c>
      <c r="K112" s="10" t="s">
        <v>59</v>
      </c>
      <c r="L112" s="10" t="s">
        <v>871</v>
      </c>
      <c r="M112" s="10"/>
      <c r="N112" s="10" t="s">
        <v>60</v>
      </c>
      <c r="O112" s="10"/>
      <c r="P112" s="10" t="s">
        <v>59</v>
      </c>
      <c r="Q112" s="11">
        <v>41773</v>
      </c>
      <c r="R112" s="11">
        <v>43440</v>
      </c>
      <c r="S112" s="10" t="s">
        <v>74</v>
      </c>
      <c r="T112" s="23" t="s">
        <v>74</v>
      </c>
      <c r="U112" s="10" t="s">
        <v>63</v>
      </c>
      <c r="V112" s="10" t="s">
        <v>895</v>
      </c>
      <c r="W112" s="10" t="s">
        <v>896</v>
      </c>
      <c r="X112" s="10" t="s">
        <v>835</v>
      </c>
      <c r="Y112" s="10" t="s">
        <v>897</v>
      </c>
      <c r="Z112" s="10" t="s">
        <v>898</v>
      </c>
      <c r="AA112" s="10"/>
      <c r="AB112" s="11">
        <v>44525</v>
      </c>
      <c r="AC112" s="12"/>
      <c r="AD112" s="11">
        <v>44539</v>
      </c>
      <c r="AE112" s="11">
        <v>44994</v>
      </c>
      <c r="AF112" s="10"/>
      <c r="AG112" s="10" t="s">
        <v>868</v>
      </c>
      <c r="AH112" s="10" t="s">
        <v>500</v>
      </c>
    </row>
    <row r="113" spans="1:34" ht="70.150000000000006" customHeight="1" x14ac:dyDescent="0.25">
      <c r="A113" s="9" t="s">
        <v>951</v>
      </c>
      <c r="B113" s="10" t="s">
        <v>952</v>
      </c>
      <c r="C113" s="10">
        <v>24</v>
      </c>
      <c r="D113" s="10">
        <v>24</v>
      </c>
      <c r="E113" s="10" t="s">
        <v>57</v>
      </c>
      <c r="F113" s="10" t="s">
        <v>58</v>
      </c>
      <c r="G113" s="10">
        <v>463.48</v>
      </c>
      <c r="H113" s="10" t="s">
        <v>12</v>
      </c>
      <c r="I113" s="11">
        <v>42627</v>
      </c>
      <c r="J113" s="11">
        <v>42627</v>
      </c>
      <c r="K113" s="10" t="s">
        <v>63</v>
      </c>
      <c r="L113" s="10" t="s">
        <v>919</v>
      </c>
      <c r="M113" s="10" t="s">
        <v>953</v>
      </c>
      <c r="N113" s="10" t="s">
        <v>60</v>
      </c>
      <c r="O113" s="10"/>
      <c r="P113" s="10" t="s">
        <v>59</v>
      </c>
      <c r="Q113" s="11">
        <v>40954</v>
      </c>
      <c r="R113" s="11">
        <v>43187</v>
      </c>
      <c r="S113" s="10" t="s">
        <v>74</v>
      </c>
      <c r="T113" s="23" t="s">
        <v>74</v>
      </c>
      <c r="U113" s="10" t="s">
        <v>63</v>
      </c>
      <c r="V113" s="10" t="s">
        <v>895</v>
      </c>
      <c r="W113" s="10" t="s">
        <v>896</v>
      </c>
      <c r="X113" s="10" t="s">
        <v>835</v>
      </c>
      <c r="Y113" s="10" t="s">
        <v>954</v>
      </c>
      <c r="Z113" s="10" t="s">
        <v>955</v>
      </c>
      <c r="AA113" s="10"/>
      <c r="AB113" s="11">
        <v>44536</v>
      </c>
      <c r="AC113" s="12"/>
      <c r="AD113" s="11">
        <v>44539</v>
      </c>
      <c r="AE113" s="11">
        <v>44994</v>
      </c>
      <c r="AF113" s="10"/>
      <c r="AG113" s="10" t="s">
        <v>868</v>
      </c>
      <c r="AH113" s="10" t="s">
        <v>500</v>
      </c>
    </row>
    <row r="114" spans="1:34" ht="70.150000000000006" customHeight="1" x14ac:dyDescent="0.25">
      <c r="A114" s="9" t="s">
        <v>956</v>
      </c>
      <c r="B114" s="10" t="s">
        <v>957</v>
      </c>
      <c r="C114" s="10">
        <v>24</v>
      </c>
      <c r="D114" s="10">
        <v>24</v>
      </c>
      <c r="E114" s="10" t="s">
        <v>57</v>
      </c>
      <c r="F114" s="10" t="s">
        <v>58</v>
      </c>
      <c r="G114" s="10">
        <v>68.86</v>
      </c>
      <c r="H114" s="10" t="s">
        <v>12</v>
      </c>
      <c r="I114" s="11">
        <v>42733</v>
      </c>
      <c r="J114" s="11">
        <v>42733</v>
      </c>
      <c r="K114" s="10" t="s">
        <v>59</v>
      </c>
      <c r="L114" s="10" t="s">
        <v>871</v>
      </c>
      <c r="M114" s="10"/>
      <c r="N114" s="10" t="s">
        <v>60</v>
      </c>
      <c r="O114" s="10"/>
      <c r="P114" s="10" t="s">
        <v>59</v>
      </c>
      <c r="Q114" s="11">
        <v>41774</v>
      </c>
      <c r="R114" s="11">
        <v>39847</v>
      </c>
      <c r="S114" s="10" t="s">
        <v>74</v>
      </c>
      <c r="T114" s="23" t="s">
        <v>74</v>
      </c>
      <c r="U114" s="10" t="s">
        <v>63</v>
      </c>
      <c r="V114" s="10" t="s">
        <v>895</v>
      </c>
      <c r="W114" s="10" t="s">
        <v>936</v>
      </c>
      <c r="X114" s="10" t="s">
        <v>937</v>
      </c>
      <c r="Y114" s="10" t="s">
        <v>958</v>
      </c>
      <c r="Z114" s="10" t="s">
        <v>955</v>
      </c>
      <c r="AA114" s="10"/>
      <c r="AB114" s="11">
        <v>44491</v>
      </c>
      <c r="AC114" s="12"/>
      <c r="AD114" s="11">
        <v>44539</v>
      </c>
      <c r="AE114" s="11">
        <v>44994</v>
      </c>
      <c r="AF114" s="10"/>
      <c r="AG114" s="10" t="s">
        <v>868</v>
      </c>
      <c r="AH114" s="10" t="s">
        <v>500</v>
      </c>
    </row>
    <row r="115" spans="1:34" ht="70.150000000000006" customHeight="1" x14ac:dyDescent="0.25">
      <c r="A115" s="9" t="s">
        <v>959</v>
      </c>
      <c r="B115" s="10" t="s">
        <v>960</v>
      </c>
      <c r="C115" s="10">
        <v>24</v>
      </c>
      <c r="D115" s="10">
        <v>24</v>
      </c>
      <c r="E115" s="10" t="s">
        <v>57</v>
      </c>
      <c r="F115" s="10" t="s">
        <v>58</v>
      </c>
      <c r="G115" s="10">
        <v>416.07</v>
      </c>
      <c r="H115" s="10" t="s">
        <v>12</v>
      </c>
      <c r="I115" s="11">
        <v>42604</v>
      </c>
      <c r="J115" s="11">
        <v>43761</v>
      </c>
      <c r="K115" s="10" t="s">
        <v>59</v>
      </c>
      <c r="L115" s="10" t="s">
        <v>871</v>
      </c>
      <c r="M115" s="10"/>
      <c r="N115" s="10" t="s">
        <v>60</v>
      </c>
      <c r="O115" s="10"/>
      <c r="P115" s="10" t="s">
        <v>59</v>
      </c>
      <c r="Q115" s="11">
        <v>41773</v>
      </c>
      <c r="R115" s="11">
        <v>43440</v>
      </c>
      <c r="S115" s="10" t="s">
        <v>74</v>
      </c>
      <c r="T115" s="23" t="s">
        <v>74</v>
      </c>
      <c r="U115" s="10" t="s">
        <v>63</v>
      </c>
      <c r="V115" s="10" t="s">
        <v>895</v>
      </c>
      <c r="W115" s="10" t="s">
        <v>903</v>
      </c>
      <c r="X115" s="10" t="s">
        <v>904</v>
      </c>
      <c r="Y115" s="10" t="s">
        <v>905</v>
      </c>
      <c r="Z115" s="10" t="s">
        <v>906</v>
      </c>
      <c r="AA115" s="10" t="s">
        <v>961</v>
      </c>
      <c r="AB115" s="11">
        <v>44516</v>
      </c>
      <c r="AC115" s="12"/>
      <c r="AD115" s="11">
        <v>44539</v>
      </c>
      <c r="AE115" s="11">
        <v>44994</v>
      </c>
      <c r="AF115" s="10"/>
      <c r="AG115" s="10" t="s">
        <v>868</v>
      </c>
      <c r="AH115" s="10" t="s">
        <v>500</v>
      </c>
    </row>
    <row r="116" spans="1:34" ht="70.150000000000006" customHeight="1" x14ac:dyDescent="0.25">
      <c r="A116" s="65" t="s">
        <v>1359</v>
      </c>
      <c r="B116" s="66" t="s">
        <v>1360</v>
      </c>
      <c r="C116" s="10"/>
      <c r="D116" s="10"/>
      <c r="E116" s="10"/>
      <c r="F116" s="10"/>
      <c r="G116" s="10"/>
      <c r="H116" s="10"/>
      <c r="I116" s="11"/>
      <c r="J116" s="11"/>
      <c r="K116" s="10"/>
      <c r="L116" s="10"/>
      <c r="M116" s="10"/>
      <c r="N116" s="10"/>
      <c r="O116" s="10"/>
      <c r="P116" s="10"/>
      <c r="Q116" s="11"/>
      <c r="R116" s="11"/>
      <c r="S116" s="10"/>
      <c r="T116" s="23"/>
      <c r="U116" s="10"/>
      <c r="V116" s="10"/>
      <c r="W116" s="10"/>
      <c r="X116" s="10"/>
      <c r="Y116" s="10"/>
      <c r="Z116" s="10"/>
      <c r="AA116" s="10"/>
      <c r="AB116" s="11"/>
      <c r="AC116" s="12"/>
      <c r="AD116" s="11"/>
      <c r="AE116" s="11"/>
      <c r="AF116" s="10"/>
      <c r="AG116" s="10"/>
      <c r="AH116" s="10"/>
    </row>
    <row r="117" spans="1:34" ht="70.150000000000006" customHeight="1" x14ac:dyDescent="0.25">
      <c r="A117" s="65" t="s">
        <v>1359</v>
      </c>
      <c r="B117" s="66" t="s">
        <v>1360</v>
      </c>
      <c r="C117" s="66" t="s">
        <v>1361</v>
      </c>
      <c r="D117" s="66">
        <v>33</v>
      </c>
      <c r="E117" s="66" t="s">
        <v>57</v>
      </c>
      <c r="F117" s="66" t="s">
        <v>1362</v>
      </c>
      <c r="G117" s="66">
        <v>61024.24</v>
      </c>
      <c r="H117" s="66" t="s">
        <v>11</v>
      </c>
      <c r="I117" s="67">
        <v>41858</v>
      </c>
      <c r="J117" s="67">
        <v>41858</v>
      </c>
      <c r="K117" s="66" t="s">
        <v>59</v>
      </c>
      <c r="L117" s="66"/>
      <c r="M117" s="66"/>
      <c r="N117" s="66" t="s">
        <v>60</v>
      </c>
      <c r="O117" s="66" t="s">
        <v>1363</v>
      </c>
      <c r="P117" s="66" t="s">
        <v>11</v>
      </c>
      <c r="Q117" s="67">
        <v>43277</v>
      </c>
      <c r="R117" s="66"/>
      <c r="S117" s="66" t="s">
        <v>74</v>
      </c>
      <c r="T117" s="75" t="s">
        <v>1364</v>
      </c>
      <c r="U117" s="66" t="s">
        <v>11</v>
      </c>
      <c r="V117" s="66" t="s">
        <v>1365</v>
      </c>
      <c r="W117" s="66" t="s">
        <v>1366</v>
      </c>
      <c r="X117" s="66" t="s">
        <v>1293</v>
      </c>
      <c r="Y117" s="66" t="s">
        <v>1294</v>
      </c>
      <c r="Z117" s="66" t="s">
        <v>1367</v>
      </c>
      <c r="AA117" s="66"/>
      <c r="AB117" s="66"/>
      <c r="AC117" s="66"/>
      <c r="AD117" s="66"/>
      <c r="AE117" s="66"/>
      <c r="AF117" s="66"/>
      <c r="AG117" s="66" t="s">
        <v>987</v>
      </c>
      <c r="AH117" s="108"/>
    </row>
    <row r="118" spans="1:34" ht="70.150000000000006" customHeight="1" x14ac:dyDescent="0.25">
      <c r="A118" s="65" t="s">
        <v>1368</v>
      </c>
      <c r="B118" s="66" t="s">
        <v>1369</v>
      </c>
      <c r="C118" s="10"/>
      <c r="D118" s="10"/>
      <c r="E118" s="10"/>
      <c r="F118" s="10"/>
      <c r="G118" s="10"/>
      <c r="H118" s="10"/>
      <c r="I118" s="11"/>
      <c r="J118" s="11"/>
      <c r="K118" s="10"/>
      <c r="L118" s="10"/>
      <c r="M118" s="10"/>
      <c r="N118" s="10"/>
      <c r="O118" s="10"/>
      <c r="P118" s="10"/>
      <c r="Q118" s="11"/>
      <c r="R118" s="11"/>
      <c r="S118" s="10"/>
      <c r="T118" s="23"/>
      <c r="U118" s="10"/>
      <c r="V118" s="10"/>
      <c r="W118" s="10"/>
      <c r="X118" s="10"/>
      <c r="Y118" s="10"/>
      <c r="Z118" s="10"/>
      <c r="AA118" s="10"/>
      <c r="AB118" s="11"/>
      <c r="AC118" s="12"/>
      <c r="AD118" s="11"/>
      <c r="AE118" s="11"/>
      <c r="AF118" s="10"/>
      <c r="AG118" s="10"/>
      <c r="AH118" s="10"/>
    </row>
    <row r="119" spans="1:34" ht="70.150000000000006" customHeight="1" x14ac:dyDescent="0.25">
      <c r="A119" s="65" t="s">
        <v>1368</v>
      </c>
      <c r="B119" s="66" t="s">
        <v>1369</v>
      </c>
      <c r="C119" s="66">
        <v>33</v>
      </c>
      <c r="D119" s="66">
        <v>33</v>
      </c>
      <c r="E119" s="66" t="s">
        <v>57</v>
      </c>
      <c r="F119" s="66" t="s">
        <v>1362</v>
      </c>
      <c r="G119" s="66">
        <v>6002.36</v>
      </c>
      <c r="H119" s="66" t="s">
        <v>12</v>
      </c>
      <c r="I119" s="67">
        <v>42654</v>
      </c>
      <c r="J119" s="67">
        <v>44049</v>
      </c>
      <c r="K119" s="66"/>
      <c r="L119" s="66"/>
      <c r="M119" s="66"/>
      <c r="N119" s="66" t="s">
        <v>327</v>
      </c>
      <c r="O119" s="66"/>
      <c r="P119" s="66"/>
      <c r="Q119" s="66"/>
      <c r="R119" s="66"/>
      <c r="S119" s="66" t="s">
        <v>74</v>
      </c>
      <c r="T119" s="75" t="s">
        <v>1370</v>
      </c>
      <c r="U119" s="66" t="s">
        <v>63</v>
      </c>
      <c r="V119" s="66" t="s">
        <v>458</v>
      </c>
      <c r="W119" s="66" t="s">
        <v>459</v>
      </c>
      <c r="X119" s="66" t="s">
        <v>460</v>
      </c>
      <c r="Y119" s="66" t="s">
        <v>461</v>
      </c>
      <c r="Z119" s="66" t="s">
        <v>462</v>
      </c>
      <c r="AA119" s="66"/>
      <c r="AB119" s="67">
        <v>43417</v>
      </c>
      <c r="AC119" s="67">
        <v>44020</v>
      </c>
      <c r="AD119" s="67">
        <v>45114</v>
      </c>
      <c r="AE119" s="66"/>
      <c r="AF119" s="66"/>
      <c r="AG119" s="66" t="s">
        <v>987</v>
      </c>
      <c r="AH119" s="108"/>
    </row>
    <row r="120" spans="1:34" ht="70.150000000000006" customHeight="1" x14ac:dyDescent="0.25">
      <c r="A120" s="65" t="s">
        <v>1371</v>
      </c>
      <c r="B120" s="66" t="s">
        <v>1372</v>
      </c>
      <c r="C120" s="10"/>
      <c r="D120" s="10"/>
      <c r="E120" s="10"/>
      <c r="F120" s="10"/>
      <c r="G120" s="10"/>
      <c r="H120" s="10"/>
      <c r="I120" s="11"/>
      <c r="J120" s="11"/>
      <c r="K120" s="10"/>
      <c r="L120" s="10"/>
      <c r="M120" s="10"/>
      <c r="N120" s="10"/>
      <c r="O120" s="10"/>
      <c r="P120" s="10"/>
      <c r="Q120" s="11"/>
      <c r="R120" s="11"/>
      <c r="S120" s="10"/>
      <c r="T120" s="23"/>
      <c r="U120" s="10"/>
      <c r="V120" s="10"/>
      <c r="W120" s="10"/>
      <c r="X120" s="10"/>
      <c r="Y120" s="10"/>
      <c r="Z120" s="10"/>
      <c r="AA120" s="10"/>
      <c r="AB120" s="11"/>
      <c r="AC120" s="12"/>
      <c r="AD120" s="11"/>
      <c r="AE120" s="11"/>
      <c r="AF120" s="10"/>
      <c r="AG120" s="10"/>
      <c r="AH120" s="10"/>
    </row>
    <row r="121" spans="1:34" ht="70.150000000000006" customHeight="1" x14ac:dyDescent="0.25">
      <c r="A121" s="65" t="s">
        <v>1371</v>
      </c>
      <c r="B121" s="66" t="s">
        <v>1372</v>
      </c>
      <c r="C121" s="66">
        <v>33</v>
      </c>
      <c r="D121" s="66">
        <v>33</v>
      </c>
      <c r="E121" s="66" t="s">
        <v>57</v>
      </c>
      <c r="F121" s="66" t="s">
        <v>1362</v>
      </c>
      <c r="G121" s="66">
        <v>22658.32</v>
      </c>
      <c r="H121" s="66" t="s">
        <v>11</v>
      </c>
      <c r="I121" s="67">
        <v>42410</v>
      </c>
      <c r="J121" s="67">
        <v>42410</v>
      </c>
      <c r="K121" s="66"/>
      <c r="L121" s="66"/>
      <c r="M121" s="66"/>
      <c r="N121" s="66" t="s">
        <v>327</v>
      </c>
      <c r="O121" s="66"/>
      <c r="P121" s="66"/>
      <c r="Q121" s="66"/>
      <c r="R121" s="66"/>
      <c r="S121" s="66" t="s">
        <v>74</v>
      </c>
      <c r="T121" s="66" t="s">
        <v>1364</v>
      </c>
      <c r="U121" s="66" t="s">
        <v>63</v>
      </c>
      <c r="V121" s="66" t="s">
        <v>1373</v>
      </c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 t="s">
        <v>987</v>
      </c>
      <c r="AH121" s="108"/>
    </row>
    <row r="122" spans="1:34" ht="70.150000000000006" customHeight="1" x14ac:dyDescent="0.25">
      <c r="A122" s="9" t="s">
        <v>325</v>
      </c>
      <c r="B122" s="31" t="s">
        <v>326</v>
      </c>
      <c r="C122" s="10">
        <v>33</v>
      </c>
      <c r="D122" s="10">
        <v>33</v>
      </c>
      <c r="E122" s="10" t="s">
        <v>57</v>
      </c>
      <c r="F122" s="10" t="s">
        <v>58</v>
      </c>
      <c r="G122" s="10">
        <v>14688.7</v>
      </c>
      <c r="H122" s="28" t="s">
        <v>11</v>
      </c>
      <c r="I122" s="11">
        <v>42332</v>
      </c>
      <c r="J122" s="11">
        <v>42332</v>
      </c>
      <c r="K122" s="10" t="s">
        <v>63</v>
      </c>
      <c r="L122" s="10"/>
      <c r="M122" s="10"/>
      <c r="N122" s="31" t="s">
        <v>327</v>
      </c>
      <c r="O122" s="10"/>
      <c r="P122" s="27" t="s">
        <v>328</v>
      </c>
      <c r="Q122" s="32" t="s">
        <v>329</v>
      </c>
      <c r="R122" s="11">
        <v>39770</v>
      </c>
      <c r="S122" s="10" t="s">
        <v>61</v>
      </c>
      <c r="T122" s="10" t="s">
        <v>330</v>
      </c>
      <c r="U122" s="10" t="s">
        <v>63</v>
      </c>
      <c r="V122" s="10" t="s">
        <v>331</v>
      </c>
      <c r="W122" s="10" t="s">
        <v>332</v>
      </c>
      <c r="X122" s="10" t="s">
        <v>333</v>
      </c>
      <c r="Y122" s="10" t="s">
        <v>334</v>
      </c>
      <c r="Z122" s="10" t="s">
        <v>335</v>
      </c>
      <c r="AA122" s="10"/>
      <c r="AB122" s="11">
        <v>2012</v>
      </c>
      <c r="AC122" s="12" t="s">
        <v>336</v>
      </c>
      <c r="AD122" s="11"/>
      <c r="AE122" s="11"/>
      <c r="AF122" s="10" t="s">
        <v>337</v>
      </c>
      <c r="AG122" s="10" t="s">
        <v>338</v>
      </c>
      <c r="AH122" s="10" t="s">
        <v>339</v>
      </c>
    </row>
    <row r="123" spans="1:34" ht="70.150000000000006" customHeight="1" x14ac:dyDescent="0.25">
      <c r="A123" s="9" t="s">
        <v>340</v>
      </c>
      <c r="B123" s="10" t="s">
        <v>341</v>
      </c>
      <c r="C123" s="10">
        <v>33</v>
      </c>
      <c r="D123" s="10">
        <v>33</v>
      </c>
      <c r="E123" s="10" t="s">
        <v>57</v>
      </c>
      <c r="F123" s="10" t="s">
        <v>58</v>
      </c>
      <c r="G123" s="10">
        <v>10870.05</v>
      </c>
      <c r="H123" s="28" t="s">
        <v>11</v>
      </c>
      <c r="I123" s="11">
        <v>42640</v>
      </c>
      <c r="J123" s="11">
        <v>44203</v>
      </c>
      <c r="K123" s="10"/>
      <c r="L123" s="10"/>
      <c r="M123" s="10"/>
      <c r="N123" s="10" t="s">
        <v>327</v>
      </c>
      <c r="O123" s="10"/>
      <c r="P123" s="10"/>
      <c r="Q123" s="29" t="s">
        <v>342</v>
      </c>
      <c r="R123" s="11">
        <v>41302</v>
      </c>
      <c r="S123" s="10" t="s">
        <v>61</v>
      </c>
      <c r="T123" s="10" t="s">
        <v>343</v>
      </c>
      <c r="U123" s="10" t="s">
        <v>63</v>
      </c>
      <c r="V123" s="10" t="s">
        <v>343</v>
      </c>
      <c r="W123" s="10" t="s">
        <v>344</v>
      </c>
      <c r="X123" s="10" t="s">
        <v>345</v>
      </c>
      <c r="Y123" s="10" t="s">
        <v>346</v>
      </c>
      <c r="Z123" s="10" t="s">
        <v>347</v>
      </c>
      <c r="AA123" s="10"/>
      <c r="AB123" s="11"/>
      <c r="AC123" s="12" t="s">
        <v>348</v>
      </c>
      <c r="AD123" s="11"/>
      <c r="AE123" s="11"/>
      <c r="AF123" s="10" t="s">
        <v>349</v>
      </c>
      <c r="AG123" s="10" t="s">
        <v>338</v>
      </c>
      <c r="AH123" s="10" t="s">
        <v>339</v>
      </c>
    </row>
    <row r="124" spans="1:34" ht="70.150000000000006" customHeight="1" thickBot="1" x14ac:dyDescent="0.3">
      <c r="A124" s="18" t="s">
        <v>350</v>
      </c>
      <c r="B124" s="19" t="s">
        <v>351</v>
      </c>
      <c r="C124" s="19">
        <v>33</v>
      </c>
      <c r="D124" s="19">
        <v>33</v>
      </c>
      <c r="E124" s="19" t="s">
        <v>57</v>
      </c>
      <c r="F124" s="19" t="s">
        <v>58</v>
      </c>
      <c r="G124" s="19">
        <v>1236.81</v>
      </c>
      <c r="H124" s="19" t="s">
        <v>12</v>
      </c>
      <c r="I124" s="20">
        <v>38950</v>
      </c>
      <c r="J124" s="20">
        <v>43731</v>
      </c>
      <c r="K124" s="19"/>
      <c r="L124" s="19"/>
      <c r="M124" s="19"/>
      <c r="N124" s="19" t="s">
        <v>327</v>
      </c>
      <c r="O124" s="19"/>
      <c r="P124" s="19"/>
      <c r="Q124" s="101">
        <v>42534</v>
      </c>
      <c r="R124" s="20">
        <v>40309</v>
      </c>
      <c r="S124" s="19" t="s">
        <v>74</v>
      </c>
      <c r="T124" s="19" t="s">
        <v>352</v>
      </c>
      <c r="U124" s="19" t="s">
        <v>63</v>
      </c>
      <c r="V124" s="19" t="s">
        <v>99</v>
      </c>
      <c r="W124" s="19" t="s">
        <v>353</v>
      </c>
      <c r="X124" s="19" t="s">
        <v>101</v>
      </c>
      <c r="Y124" s="105" t="s">
        <v>102</v>
      </c>
      <c r="Z124" s="19" t="s">
        <v>145</v>
      </c>
      <c r="AA124" s="39" t="s">
        <v>354</v>
      </c>
      <c r="AB124" s="20">
        <v>43510</v>
      </c>
      <c r="AC124" s="21">
        <v>44887</v>
      </c>
      <c r="AD124" s="20">
        <v>44161</v>
      </c>
      <c r="AE124" s="20">
        <v>45255</v>
      </c>
      <c r="AF124" s="19"/>
      <c r="AG124" s="19" t="s">
        <v>355</v>
      </c>
      <c r="AH124" s="19" t="s">
        <v>339</v>
      </c>
    </row>
    <row r="125" spans="1:34" ht="70.150000000000006" customHeight="1" x14ac:dyDescent="0.25">
      <c r="A125" s="22" t="s">
        <v>356</v>
      </c>
      <c r="B125" s="87" t="s">
        <v>357</v>
      </c>
      <c r="C125" s="23">
        <v>33</v>
      </c>
      <c r="D125" s="23">
        <v>33</v>
      </c>
      <c r="E125" s="23" t="s">
        <v>57</v>
      </c>
      <c r="F125" s="23" t="s">
        <v>58</v>
      </c>
      <c r="G125" s="23">
        <v>5061.92</v>
      </c>
      <c r="H125" s="23" t="s">
        <v>12</v>
      </c>
      <c r="I125" s="24">
        <v>42636</v>
      </c>
      <c r="J125" s="24">
        <v>44145</v>
      </c>
      <c r="K125" s="23"/>
      <c r="L125" s="23"/>
      <c r="M125" s="23"/>
      <c r="N125" s="87" t="s">
        <v>327</v>
      </c>
      <c r="O125" s="23"/>
      <c r="P125" s="98" t="s">
        <v>328</v>
      </c>
      <c r="Q125" s="100" t="s">
        <v>329</v>
      </c>
      <c r="R125" s="24">
        <v>42074</v>
      </c>
      <c r="S125" s="103" t="s">
        <v>61</v>
      </c>
      <c r="T125" s="103" t="s">
        <v>331</v>
      </c>
      <c r="U125" s="103" t="s">
        <v>63</v>
      </c>
      <c r="V125" s="23" t="s">
        <v>331</v>
      </c>
      <c r="W125" s="23" t="s">
        <v>332</v>
      </c>
      <c r="X125" s="23" t="s">
        <v>333</v>
      </c>
      <c r="Y125" s="23" t="s">
        <v>334</v>
      </c>
      <c r="Z125" s="23" t="s">
        <v>335</v>
      </c>
      <c r="AA125" s="23"/>
      <c r="AB125" s="24">
        <v>2012</v>
      </c>
      <c r="AC125" s="25" t="s">
        <v>336</v>
      </c>
      <c r="AD125" s="24"/>
      <c r="AE125" s="24"/>
      <c r="AF125" s="23" t="s">
        <v>337</v>
      </c>
      <c r="AG125" s="23" t="s">
        <v>338</v>
      </c>
      <c r="AH125" s="23" t="s">
        <v>339</v>
      </c>
    </row>
    <row r="126" spans="1:34" ht="70.150000000000006" customHeight="1" x14ac:dyDescent="0.25">
      <c r="A126" s="9" t="s">
        <v>358</v>
      </c>
      <c r="B126" s="34" t="s">
        <v>359</v>
      </c>
      <c r="C126" s="10">
        <v>33</v>
      </c>
      <c r="D126" s="10">
        <v>33</v>
      </c>
      <c r="E126" s="10" t="s">
        <v>57</v>
      </c>
      <c r="F126" s="10" t="s">
        <v>58</v>
      </c>
      <c r="G126" s="10">
        <v>4941.29</v>
      </c>
      <c r="H126" s="28" t="s">
        <v>11</v>
      </c>
      <c r="I126" s="11">
        <v>41995</v>
      </c>
      <c r="J126" s="11">
        <v>41995</v>
      </c>
      <c r="K126" s="10" t="s">
        <v>63</v>
      </c>
      <c r="L126" s="10"/>
      <c r="M126" s="10"/>
      <c r="N126" s="34" t="s">
        <v>327</v>
      </c>
      <c r="O126" s="14" t="s">
        <v>360</v>
      </c>
      <c r="P126" s="34" t="s">
        <v>63</v>
      </c>
      <c r="Q126" s="35" t="s">
        <v>361</v>
      </c>
      <c r="R126" s="11">
        <v>40280</v>
      </c>
      <c r="S126" s="10" t="s">
        <v>61</v>
      </c>
      <c r="T126" s="10" t="s">
        <v>362</v>
      </c>
      <c r="U126" s="10" t="s">
        <v>11</v>
      </c>
      <c r="V126" s="10" t="s">
        <v>363</v>
      </c>
      <c r="W126" s="10" t="s">
        <v>364</v>
      </c>
      <c r="X126" s="10" t="s">
        <v>365</v>
      </c>
      <c r="Y126" s="10" t="s">
        <v>366</v>
      </c>
      <c r="Z126" s="10" t="s">
        <v>367</v>
      </c>
      <c r="AA126" s="10"/>
      <c r="AB126" s="11">
        <v>44159</v>
      </c>
      <c r="AC126" s="12">
        <v>44909</v>
      </c>
      <c r="AD126" s="11">
        <v>44197</v>
      </c>
      <c r="AE126" s="11">
        <v>45291</v>
      </c>
      <c r="AF126" s="10" t="s">
        <v>368</v>
      </c>
      <c r="AG126" s="10" t="s">
        <v>355</v>
      </c>
      <c r="AH126" s="10" t="s">
        <v>339</v>
      </c>
    </row>
    <row r="127" spans="1:34" ht="70.150000000000006" customHeight="1" x14ac:dyDescent="0.25">
      <c r="A127" s="9" t="s">
        <v>369</v>
      </c>
      <c r="B127" s="10" t="s">
        <v>370</v>
      </c>
      <c r="C127" s="10">
        <v>33</v>
      </c>
      <c r="D127" s="10">
        <v>33</v>
      </c>
      <c r="E127" s="10" t="s">
        <v>57</v>
      </c>
      <c r="F127" s="10" t="s">
        <v>58</v>
      </c>
      <c r="G127" s="10">
        <v>946.38</v>
      </c>
      <c r="H127" s="10" t="s">
        <v>12</v>
      </c>
      <c r="I127" s="11">
        <v>42304</v>
      </c>
      <c r="J127" s="11">
        <v>44145</v>
      </c>
      <c r="K127" s="10"/>
      <c r="L127" s="10"/>
      <c r="M127" s="10" t="s">
        <v>371</v>
      </c>
      <c r="N127" s="10" t="s">
        <v>327</v>
      </c>
      <c r="O127" s="10"/>
      <c r="P127" s="10"/>
      <c r="Q127" s="29" t="s">
        <v>372</v>
      </c>
      <c r="R127" s="11">
        <v>42320</v>
      </c>
      <c r="S127" s="10" t="s">
        <v>61</v>
      </c>
      <c r="T127" s="10" t="s">
        <v>373</v>
      </c>
      <c r="U127" s="10" t="s">
        <v>63</v>
      </c>
      <c r="V127" s="10" t="s">
        <v>373</v>
      </c>
      <c r="W127" s="10" t="s">
        <v>374</v>
      </c>
      <c r="X127" s="10" t="s">
        <v>375</v>
      </c>
      <c r="Y127" s="10" t="s">
        <v>376</v>
      </c>
      <c r="Z127" s="10" t="s">
        <v>377</v>
      </c>
      <c r="AA127" s="10"/>
      <c r="AB127" s="11">
        <v>44270</v>
      </c>
      <c r="AC127" s="12"/>
      <c r="AD127" s="11"/>
      <c r="AE127" s="11"/>
      <c r="AF127" s="10" t="s">
        <v>378</v>
      </c>
      <c r="AG127" s="10" t="s">
        <v>355</v>
      </c>
      <c r="AH127" s="10" t="s">
        <v>339</v>
      </c>
    </row>
    <row r="128" spans="1:34" ht="70.150000000000006" customHeight="1" x14ac:dyDescent="0.25">
      <c r="A128" s="9" t="s">
        <v>379</v>
      </c>
      <c r="B128" s="10" t="s">
        <v>380</v>
      </c>
      <c r="C128" s="10">
        <v>33</v>
      </c>
      <c r="D128" s="10">
        <v>33</v>
      </c>
      <c r="E128" s="10" t="s">
        <v>57</v>
      </c>
      <c r="F128" s="10" t="s">
        <v>58</v>
      </c>
      <c r="G128" s="10">
        <v>2621.29</v>
      </c>
      <c r="H128" s="10" t="s">
        <v>12</v>
      </c>
      <c r="I128" s="11">
        <v>38950</v>
      </c>
      <c r="J128" s="11">
        <v>38950</v>
      </c>
      <c r="K128" s="10"/>
      <c r="L128" s="10"/>
      <c r="M128" s="10"/>
      <c r="N128" s="10" t="s">
        <v>327</v>
      </c>
      <c r="O128" s="10"/>
      <c r="P128" s="10"/>
      <c r="Q128" s="29" t="s">
        <v>381</v>
      </c>
      <c r="R128" s="11">
        <v>41355</v>
      </c>
      <c r="S128" s="10" t="s">
        <v>61</v>
      </c>
      <c r="T128" s="10" t="s">
        <v>382</v>
      </c>
      <c r="U128" s="10" t="s">
        <v>63</v>
      </c>
      <c r="V128" s="10" t="s">
        <v>382</v>
      </c>
      <c r="W128" s="10" t="s">
        <v>383</v>
      </c>
      <c r="X128" s="10" t="s">
        <v>384</v>
      </c>
      <c r="Y128" s="10" t="s">
        <v>385</v>
      </c>
      <c r="Z128" s="10" t="s">
        <v>386</v>
      </c>
      <c r="AA128" s="10"/>
      <c r="AB128" s="11">
        <v>44592</v>
      </c>
      <c r="AC128" s="12"/>
      <c r="AD128" s="11">
        <v>44562</v>
      </c>
      <c r="AE128" s="11">
        <v>45657</v>
      </c>
      <c r="AF128" s="10"/>
      <c r="AG128" s="10" t="s">
        <v>338</v>
      </c>
      <c r="AH128" s="10" t="s">
        <v>339</v>
      </c>
    </row>
    <row r="129" spans="1:34" ht="70.150000000000006" customHeight="1" x14ac:dyDescent="0.25">
      <c r="A129" s="9" t="s">
        <v>387</v>
      </c>
      <c r="B129" s="36" t="s">
        <v>388</v>
      </c>
      <c r="C129" s="10">
        <v>33</v>
      </c>
      <c r="D129" s="10">
        <v>33</v>
      </c>
      <c r="E129" s="10" t="s">
        <v>57</v>
      </c>
      <c r="F129" s="10" t="s">
        <v>58</v>
      </c>
      <c r="G129" s="10">
        <v>263.01</v>
      </c>
      <c r="H129" s="28" t="s">
        <v>11</v>
      </c>
      <c r="I129" s="11">
        <v>38950</v>
      </c>
      <c r="J129" s="11">
        <v>38950</v>
      </c>
      <c r="K129" s="10"/>
      <c r="L129" s="10"/>
      <c r="M129" s="10"/>
      <c r="N129" s="36" t="s">
        <v>327</v>
      </c>
      <c r="O129" s="10"/>
      <c r="P129" s="10"/>
      <c r="Q129" s="37" t="s">
        <v>389</v>
      </c>
      <c r="R129" s="11">
        <v>44022</v>
      </c>
      <c r="S129" s="10" t="s">
        <v>61</v>
      </c>
      <c r="T129" s="10" t="s">
        <v>382</v>
      </c>
      <c r="U129" s="10" t="s">
        <v>63</v>
      </c>
      <c r="V129" s="10" t="s">
        <v>382</v>
      </c>
      <c r="W129" s="10" t="s">
        <v>383</v>
      </c>
      <c r="X129" s="10" t="s">
        <v>384</v>
      </c>
      <c r="Y129" s="10" t="s">
        <v>385</v>
      </c>
      <c r="Z129" s="10" t="s">
        <v>386</v>
      </c>
      <c r="AA129" s="10"/>
      <c r="AB129" s="11">
        <v>44592</v>
      </c>
      <c r="AC129" s="12"/>
      <c r="AD129" s="11">
        <v>44562</v>
      </c>
      <c r="AE129" s="11">
        <v>45657</v>
      </c>
      <c r="AF129" s="10"/>
      <c r="AG129" s="10" t="s">
        <v>338</v>
      </c>
      <c r="AH129" s="10" t="s">
        <v>339</v>
      </c>
    </row>
    <row r="130" spans="1:34" ht="70.150000000000006" customHeight="1" x14ac:dyDescent="0.25">
      <c r="A130" s="9" t="s">
        <v>390</v>
      </c>
      <c r="B130" s="10" t="s">
        <v>391</v>
      </c>
      <c r="C130" s="10">
        <v>33</v>
      </c>
      <c r="D130" s="10">
        <v>33</v>
      </c>
      <c r="E130" s="10" t="s">
        <v>57</v>
      </c>
      <c r="F130" s="10" t="s">
        <v>58</v>
      </c>
      <c r="G130" s="10">
        <v>1590.98</v>
      </c>
      <c r="H130" s="10" t="s">
        <v>12</v>
      </c>
      <c r="I130" s="11">
        <v>38950</v>
      </c>
      <c r="J130" s="11">
        <v>42765</v>
      </c>
      <c r="K130" s="10"/>
      <c r="L130" s="10"/>
      <c r="M130" s="10"/>
      <c r="N130" s="10" t="s">
        <v>327</v>
      </c>
      <c r="O130" s="10"/>
      <c r="P130" s="10"/>
      <c r="Q130" s="29">
        <v>40752</v>
      </c>
      <c r="R130" s="11">
        <v>40752</v>
      </c>
      <c r="S130" s="10" t="s">
        <v>61</v>
      </c>
      <c r="T130" s="10" t="s">
        <v>392</v>
      </c>
      <c r="U130" s="10" t="s">
        <v>63</v>
      </c>
      <c r="V130" s="10" t="s">
        <v>392</v>
      </c>
      <c r="W130" s="10" t="s">
        <v>393</v>
      </c>
      <c r="X130" s="10" t="s">
        <v>394</v>
      </c>
      <c r="Y130" s="10" t="s">
        <v>395</v>
      </c>
      <c r="Z130" s="10" t="s">
        <v>396</v>
      </c>
      <c r="AA130" s="10"/>
      <c r="AB130" s="11">
        <v>44183</v>
      </c>
      <c r="AC130" s="12">
        <v>44874</v>
      </c>
      <c r="AD130" s="11">
        <v>44197</v>
      </c>
      <c r="AE130" s="11">
        <v>45291</v>
      </c>
      <c r="AF130" s="14" t="s">
        <v>397</v>
      </c>
      <c r="AG130" s="10" t="s">
        <v>355</v>
      </c>
      <c r="AH130" s="10" t="s">
        <v>339</v>
      </c>
    </row>
    <row r="131" spans="1:34" ht="70.150000000000006" customHeight="1" x14ac:dyDescent="0.25">
      <c r="A131" s="9" t="s">
        <v>398</v>
      </c>
      <c r="B131" s="10" t="s">
        <v>399</v>
      </c>
      <c r="C131" s="10">
        <v>33</v>
      </c>
      <c r="D131" s="10">
        <v>33</v>
      </c>
      <c r="E131" s="10" t="s">
        <v>57</v>
      </c>
      <c r="F131" s="10" t="s">
        <v>58</v>
      </c>
      <c r="G131" s="10">
        <v>1380.3</v>
      </c>
      <c r="H131" s="10" t="s">
        <v>12</v>
      </c>
      <c r="I131" s="11">
        <v>42542</v>
      </c>
      <c r="J131" s="11">
        <v>44453</v>
      </c>
      <c r="K131" s="10"/>
      <c r="L131" s="10"/>
      <c r="M131" s="10"/>
      <c r="N131" s="10" t="s">
        <v>327</v>
      </c>
      <c r="O131" s="10"/>
      <c r="P131" s="10"/>
      <c r="Q131" s="29"/>
      <c r="R131" s="11">
        <v>42695</v>
      </c>
      <c r="S131" s="10" t="s">
        <v>74</v>
      </c>
      <c r="T131" s="10" t="s">
        <v>352</v>
      </c>
      <c r="U131" s="10" t="s">
        <v>63</v>
      </c>
      <c r="V131" s="10" t="s">
        <v>76</v>
      </c>
      <c r="W131" s="10" t="s">
        <v>400</v>
      </c>
      <c r="X131" s="10" t="s">
        <v>401</v>
      </c>
      <c r="Y131" s="10" t="s">
        <v>402</v>
      </c>
      <c r="Z131" s="10" t="s">
        <v>403</v>
      </c>
      <c r="AA131" s="10"/>
      <c r="AB131" s="11"/>
      <c r="AC131" s="12" t="s">
        <v>404</v>
      </c>
      <c r="AD131" s="11"/>
      <c r="AE131" s="11"/>
      <c r="AF131" s="10"/>
      <c r="AG131" s="10" t="s">
        <v>355</v>
      </c>
      <c r="AH131" s="10" t="s">
        <v>339</v>
      </c>
    </row>
    <row r="132" spans="1:34" ht="70.150000000000006" customHeight="1" x14ac:dyDescent="0.25">
      <c r="A132" s="9" t="s">
        <v>405</v>
      </c>
      <c r="B132" s="10" t="s">
        <v>406</v>
      </c>
      <c r="C132" s="10">
        <v>33</v>
      </c>
      <c r="D132" s="10">
        <v>33</v>
      </c>
      <c r="E132" s="10" t="s">
        <v>57</v>
      </c>
      <c r="F132" s="10" t="s">
        <v>58</v>
      </c>
      <c r="G132" s="10">
        <v>633.97</v>
      </c>
      <c r="H132" s="10" t="s">
        <v>12</v>
      </c>
      <c r="I132" s="11">
        <v>42465</v>
      </c>
      <c r="J132" s="11">
        <v>42465</v>
      </c>
      <c r="K132" s="10"/>
      <c r="L132" s="10"/>
      <c r="M132" s="10" t="s">
        <v>407</v>
      </c>
      <c r="N132" s="10" t="s">
        <v>327</v>
      </c>
      <c r="O132" s="10"/>
      <c r="P132" s="10"/>
      <c r="Q132" s="29" t="s">
        <v>408</v>
      </c>
      <c r="R132" s="11">
        <v>43010</v>
      </c>
      <c r="S132" s="10" t="s">
        <v>61</v>
      </c>
      <c r="T132" s="10" t="s">
        <v>409</v>
      </c>
      <c r="U132" s="10" t="s">
        <v>63</v>
      </c>
      <c r="V132" s="10" t="s">
        <v>410</v>
      </c>
      <c r="W132" s="10" t="s">
        <v>411</v>
      </c>
      <c r="X132" s="10" t="s">
        <v>412</v>
      </c>
      <c r="Y132" s="10" t="s">
        <v>413</v>
      </c>
      <c r="Z132" s="10" t="s">
        <v>414</v>
      </c>
      <c r="AA132" s="10"/>
      <c r="AB132" s="11">
        <v>43725</v>
      </c>
      <c r="AC132" s="12">
        <v>44908</v>
      </c>
      <c r="AD132" s="11">
        <v>43831</v>
      </c>
      <c r="AE132" s="13">
        <v>44926</v>
      </c>
      <c r="AF132" s="10" t="s">
        <v>415</v>
      </c>
      <c r="AG132" s="10" t="s">
        <v>355</v>
      </c>
      <c r="AH132" s="10" t="s">
        <v>339</v>
      </c>
    </row>
    <row r="133" spans="1:34" ht="70.150000000000006" customHeight="1" x14ac:dyDescent="0.25">
      <c r="A133" s="9" t="s">
        <v>416</v>
      </c>
      <c r="B133" s="10" t="s">
        <v>417</v>
      </c>
      <c r="C133" s="10">
        <v>33</v>
      </c>
      <c r="D133" s="10">
        <v>33</v>
      </c>
      <c r="E133" s="10" t="s">
        <v>57</v>
      </c>
      <c r="F133" s="10" t="s">
        <v>58</v>
      </c>
      <c r="G133" s="10">
        <v>331.72</v>
      </c>
      <c r="H133" s="10" t="s">
        <v>12</v>
      </c>
      <c r="I133" s="11">
        <v>38950</v>
      </c>
      <c r="J133" s="11">
        <v>44145</v>
      </c>
      <c r="K133" s="10"/>
      <c r="L133" s="10"/>
      <c r="M133" s="10"/>
      <c r="N133" s="10" t="s">
        <v>327</v>
      </c>
      <c r="O133" s="10"/>
      <c r="P133" s="10"/>
      <c r="Q133" s="29">
        <v>41599</v>
      </c>
      <c r="R133" s="11">
        <v>41199</v>
      </c>
      <c r="S133" s="10" t="s">
        <v>74</v>
      </c>
      <c r="T133" s="10" t="s">
        <v>352</v>
      </c>
      <c r="U133" s="10" t="s">
        <v>63</v>
      </c>
      <c r="V133" s="10" t="s">
        <v>76</v>
      </c>
      <c r="W133" s="10" t="s">
        <v>400</v>
      </c>
      <c r="X133" s="10" t="s">
        <v>401</v>
      </c>
      <c r="Y133" s="10" t="s">
        <v>402</v>
      </c>
      <c r="Z133" s="10" t="s">
        <v>403</v>
      </c>
      <c r="AA133" s="10"/>
      <c r="AB133" s="11">
        <v>43482</v>
      </c>
      <c r="AC133" s="12">
        <v>44888</v>
      </c>
      <c r="AD133" s="11">
        <v>43809</v>
      </c>
      <c r="AE133" s="13">
        <v>44904</v>
      </c>
      <c r="AF133" s="10" t="s">
        <v>415</v>
      </c>
      <c r="AG133" s="10" t="s">
        <v>355</v>
      </c>
      <c r="AH133" s="10" t="s">
        <v>339</v>
      </c>
    </row>
    <row r="134" spans="1:34" ht="70.150000000000006" customHeight="1" x14ac:dyDescent="0.25">
      <c r="A134" s="9" t="s">
        <v>418</v>
      </c>
      <c r="B134" s="10" t="s">
        <v>419</v>
      </c>
      <c r="C134" s="10" t="s">
        <v>420</v>
      </c>
      <c r="D134" s="10">
        <v>33</v>
      </c>
      <c r="E134" s="10" t="s">
        <v>57</v>
      </c>
      <c r="F134" s="10" t="s">
        <v>58</v>
      </c>
      <c r="G134" s="10">
        <v>2434.9299999999998</v>
      </c>
      <c r="H134" s="10" t="s">
        <v>12</v>
      </c>
      <c r="I134" s="11">
        <v>42304</v>
      </c>
      <c r="J134" s="11">
        <v>42304</v>
      </c>
      <c r="K134" s="10" t="s">
        <v>63</v>
      </c>
      <c r="L134" s="10"/>
      <c r="M134" s="10"/>
      <c r="N134" s="10" t="s">
        <v>327</v>
      </c>
      <c r="O134" s="10"/>
      <c r="P134" s="10"/>
      <c r="Q134" s="29" t="s">
        <v>421</v>
      </c>
      <c r="R134" s="11">
        <v>41186</v>
      </c>
      <c r="S134" s="10" t="s">
        <v>61</v>
      </c>
      <c r="T134" s="10" t="s">
        <v>422</v>
      </c>
      <c r="U134" s="10" t="s">
        <v>63</v>
      </c>
      <c r="V134" s="10" t="s">
        <v>422</v>
      </c>
      <c r="W134" s="10" t="s">
        <v>423</v>
      </c>
      <c r="X134" s="10" t="s">
        <v>220</v>
      </c>
      <c r="Y134" s="10" t="s">
        <v>424</v>
      </c>
      <c r="Z134" s="10" t="s">
        <v>425</v>
      </c>
      <c r="AA134" s="10"/>
      <c r="AB134" s="11">
        <v>43647</v>
      </c>
      <c r="AC134" s="12"/>
      <c r="AD134" s="11">
        <v>43719</v>
      </c>
      <c r="AE134" s="11">
        <v>44815</v>
      </c>
      <c r="AF134" s="10" t="s">
        <v>426</v>
      </c>
      <c r="AG134" s="10" t="s">
        <v>355</v>
      </c>
      <c r="AH134" s="10" t="s">
        <v>339</v>
      </c>
    </row>
    <row r="135" spans="1:34" ht="70.150000000000006" customHeight="1" x14ac:dyDescent="0.25">
      <c r="A135" s="9" t="s">
        <v>427</v>
      </c>
      <c r="B135" s="10" t="s">
        <v>428</v>
      </c>
      <c r="C135" s="10" t="s">
        <v>429</v>
      </c>
      <c r="D135" s="10">
        <v>33</v>
      </c>
      <c r="E135" s="10" t="s">
        <v>57</v>
      </c>
      <c r="F135" s="10" t="s">
        <v>58</v>
      </c>
      <c r="G135" s="10">
        <v>3381.46</v>
      </c>
      <c r="H135" s="10" t="s">
        <v>12</v>
      </c>
      <c r="I135" s="11">
        <v>42733</v>
      </c>
      <c r="J135" s="11">
        <v>42733</v>
      </c>
      <c r="K135" s="10"/>
      <c r="L135" s="10"/>
      <c r="M135" s="10"/>
      <c r="N135" s="10" t="s">
        <v>327</v>
      </c>
      <c r="O135" s="10"/>
      <c r="P135" s="10"/>
      <c r="Q135" s="29" t="s">
        <v>430</v>
      </c>
      <c r="R135" s="11">
        <v>43010</v>
      </c>
      <c r="S135" s="10" t="s">
        <v>61</v>
      </c>
      <c r="T135" s="10" t="s">
        <v>431</v>
      </c>
      <c r="U135" s="10" t="s">
        <v>63</v>
      </c>
      <c r="V135" s="10" t="s">
        <v>431</v>
      </c>
      <c r="W135" s="10" t="s">
        <v>432</v>
      </c>
      <c r="X135" s="10" t="s">
        <v>433</v>
      </c>
      <c r="Y135" s="10" t="s">
        <v>434</v>
      </c>
      <c r="Z135" s="10" t="s">
        <v>435</v>
      </c>
      <c r="AA135" s="10"/>
      <c r="AB135" s="11" t="s">
        <v>436</v>
      </c>
      <c r="AC135" s="12" t="s">
        <v>437</v>
      </c>
      <c r="AD135" s="11"/>
      <c r="AE135" s="11"/>
      <c r="AF135" s="10" t="s">
        <v>438</v>
      </c>
      <c r="AG135" s="10" t="s">
        <v>355</v>
      </c>
      <c r="AH135" s="10" t="s">
        <v>339</v>
      </c>
    </row>
    <row r="136" spans="1:34" ht="70.150000000000006" customHeight="1" x14ac:dyDescent="0.25">
      <c r="A136" s="9" t="s">
        <v>439</v>
      </c>
      <c r="B136" s="10" t="s">
        <v>440</v>
      </c>
      <c r="C136" s="10">
        <v>33</v>
      </c>
      <c r="D136" s="10">
        <v>33</v>
      </c>
      <c r="E136" s="10" t="s">
        <v>57</v>
      </c>
      <c r="F136" s="10" t="s">
        <v>58</v>
      </c>
      <c r="G136" s="10">
        <v>320.98</v>
      </c>
      <c r="H136" s="10" t="s">
        <v>12</v>
      </c>
      <c r="I136" s="11">
        <v>42636</v>
      </c>
      <c r="J136" s="11">
        <v>44203</v>
      </c>
      <c r="K136" s="10"/>
      <c r="L136" s="10"/>
      <c r="M136" s="10"/>
      <c r="N136" s="10" t="s">
        <v>327</v>
      </c>
      <c r="O136" s="10"/>
      <c r="P136" s="10"/>
      <c r="Q136" s="29" t="s">
        <v>441</v>
      </c>
      <c r="R136" s="11">
        <v>41186</v>
      </c>
      <c r="S136" s="10" t="s">
        <v>61</v>
      </c>
      <c r="T136" s="10" t="s">
        <v>442</v>
      </c>
      <c r="U136" s="10" t="s">
        <v>63</v>
      </c>
      <c r="V136" s="10" t="s">
        <v>442</v>
      </c>
      <c r="W136" s="10" t="s">
        <v>443</v>
      </c>
      <c r="X136" s="10" t="s">
        <v>444</v>
      </c>
      <c r="Y136" s="10" t="s">
        <v>445</v>
      </c>
      <c r="Z136" s="10" t="s">
        <v>446</v>
      </c>
      <c r="AA136" s="10"/>
      <c r="AB136" s="11">
        <v>44217</v>
      </c>
      <c r="AC136" s="12" t="s">
        <v>447</v>
      </c>
      <c r="AD136" s="11">
        <v>44197</v>
      </c>
      <c r="AE136" s="11">
        <v>45291</v>
      </c>
      <c r="AF136" s="10"/>
      <c r="AG136" s="10" t="s">
        <v>355</v>
      </c>
      <c r="AH136" s="10" t="s">
        <v>339</v>
      </c>
    </row>
    <row r="137" spans="1:34" ht="70.150000000000006" customHeight="1" x14ac:dyDescent="0.25">
      <c r="A137" s="9" t="s">
        <v>448</v>
      </c>
      <c r="B137" s="10" t="s">
        <v>449</v>
      </c>
      <c r="C137" s="10" t="s">
        <v>420</v>
      </c>
      <c r="D137" s="10">
        <v>33</v>
      </c>
      <c r="E137" s="10" t="s">
        <v>57</v>
      </c>
      <c r="F137" s="10" t="s">
        <v>58</v>
      </c>
      <c r="G137" s="10">
        <v>940.29</v>
      </c>
      <c r="H137" s="10" t="s">
        <v>12</v>
      </c>
      <c r="I137" s="11">
        <v>42537</v>
      </c>
      <c r="J137" s="11">
        <v>43305</v>
      </c>
      <c r="K137" s="10"/>
      <c r="L137" s="10"/>
      <c r="M137" s="10"/>
      <c r="N137" s="10" t="s">
        <v>327</v>
      </c>
      <c r="O137" s="10"/>
      <c r="P137" s="10"/>
      <c r="Q137" s="29" t="s">
        <v>450</v>
      </c>
      <c r="R137" s="11">
        <v>41199</v>
      </c>
      <c r="S137" s="10" t="s">
        <v>61</v>
      </c>
      <c r="T137" s="10" t="s">
        <v>442</v>
      </c>
      <c r="U137" s="10" t="s">
        <v>63</v>
      </c>
      <c r="V137" s="10" t="s">
        <v>442</v>
      </c>
      <c r="W137" s="10" t="s">
        <v>443</v>
      </c>
      <c r="X137" s="10" t="s">
        <v>444</v>
      </c>
      <c r="Y137" s="10" t="s">
        <v>445</v>
      </c>
      <c r="Z137" s="10" t="s">
        <v>446</v>
      </c>
      <c r="AA137" s="10"/>
      <c r="AB137" s="11">
        <v>44222</v>
      </c>
      <c r="AC137" s="12" t="s">
        <v>447</v>
      </c>
      <c r="AD137" s="11">
        <v>44197</v>
      </c>
      <c r="AE137" s="11">
        <v>45291</v>
      </c>
      <c r="AF137" s="10"/>
      <c r="AG137" s="10" t="s">
        <v>355</v>
      </c>
      <c r="AH137" s="10" t="s">
        <v>339</v>
      </c>
    </row>
    <row r="138" spans="1:34" ht="70.150000000000006" customHeight="1" x14ac:dyDescent="0.25">
      <c r="A138" s="9" t="s">
        <v>451</v>
      </c>
      <c r="B138" s="10" t="s">
        <v>452</v>
      </c>
      <c r="C138" s="10">
        <v>33</v>
      </c>
      <c r="D138" s="10">
        <v>33</v>
      </c>
      <c r="E138" s="10" t="s">
        <v>57</v>
      </c>
      <c r="F138" s="10" t="s">
        <v>58</v>
      </c>
      <c r="G138" s="10">
        <v>341.67</v>
      </c>
      <c r="H138" s="10" t="s">
        <v>12</v>
      </c>
      <c r="I138" s="11">
        <v>38950</v>
      </c>
      <c r="J138" s="11">
        <v>38950</v>
      </c>
      <c r="K138" s="10" t="s">
        <v>63</v>
      </c>
      <c r="L138" s="10"/>
      <c r="M138" s="10"/>
      <c r="N138" s="10" t="s">
        <v>327</v>
      </c>
      <c r="O138" s="10"/>
      <c r="P138" s="10" t="s">
        <v>59</v>
      </c>
      <c r="Q138" s="29">
        <v>41187</v>
      </c>
      <c r="R138" s="13"/>
      <c r="S138" s="10" t="s">
        <v>74</v>
      </c>
      <c r="T138" s="10" t="s">
        <v>352</v>
      </c>
      <c r="U138" s="14" t="s">
        <v>59</v>
      </c>
      <c r="V138" s="14" t="s">
        <v>453</v>
      </c>
      <c r="W138" s="10"/>
      <c r="X138" s="10"/>
      <c r="Y138" s="10"/>
      <c r="Z138" s="10"/>
      <c r="AA138" s="10"/>
      <c r="AB138" s="11"/>
      <c r="AC138" s="12" t="s">
        <v>12</v>
      </c>
      <c r="AD138" s="11"/>
      <c r="AE138" s="11"/>
      <c r="AF138" s="10"/>
      <c r="AG138" s="10" t="s">
        <v>454</v>
      </c>
      <c r="AH138" s="10" t="s">
        <v>339</v>
      </c>
    </row>
    <row r="139" spans="1:34" ht="70.150000000000006" customHeight="1" x14ac:dyDescent="0.25">
      <c r="A139" s="9" t="s">
        <v>455</v>
      </c>
      <c r="B139" s="10" t="s">
        <v>456</v>
      </c>
      <c r="C139" s="10">
        <v>33</v>
      </c>
      <c r="D139" s="10">
        <v>33</v>
      </c>
      <c r="E139" s="10" t="s">
        <v>57</v>
      </c>
      <c r="F139" s="10" t="s">
        <v>58</v>
      </c>
      <c r="G139" s="10">
        <v>2072.41</v>
      </c>
      <c r="H139" s="10" t="s">
        <v>11</v>
      </c>
      <c r="I139" s="11">
        <v>42739</v>
      </c>
      <c r="J139" s="11">
        <v>42739</v>
      </c>
      <c r="K139" s="10"/>
      <c r="L139" s="10"/>
      <c r="M139" s="10"/>
      <c r="N139" s="10" t="s">
        <v>327</v>
      </c>
      <c r="O139" s="10"/>
      <c r="P139" s="10"/>
      <c r="Q139" s="29" t="s">
        <v>457</v>
      </c>
      <c r="R139" s="13"/>
      <c r="S139" s="10" t="s">
        <v>74</v>
      </c>
      <c r="T139" s="10" t="s">
        <v>352</v>
      </c>
      <c r="U139" s="10" t="s">
        <v>63</v>
      </c>
      <c r="V139" s="10" t="s">
        <v>458</v>
      </c>
      <c r="W139" s="10" t="s">
        <v>459</v>
      </c>
      <c r="X139" s="10" t="s">
        <v>460</v>
      </c>
      <c r="Y139" s="10" t="s">
        <v>461</v>
      </c>
      <c r="Z139" s="10" t="s">
        <v>462</v>
      </c>
      <c r="AA139" s="10"/>
      <c r="AB139" s="11">
        <v>43417</v>
      </c>
      <c r="AC139" s="12" t="s">
        <v>404</v>
      </c>
      <c r="AD139" s="11">
        <v>44020</v>
      </c>
      <c r="AE139" s="11">
        <v>45114</v>
      </c>
      <c r="AF139" s="10"/>
      <c r="AG139" s="10" t="s">
        <v>338</v>
      </c>
      <c r="AH139" s="10" t="s">
        <v>339</v>
      </c>
    </row>
    <row r="140" spans="1:34" ht="70.150000000000006" customHeight="1" x14ac:dyDescent="0.25">
      <c r="A140" s="9" t="s">
        <v>463</v>
      </c>
      <c r="B140" s="10" t="s">
        <v>464</v>
      </c>
      <c r="C140" s="10">
        <v>33</v>
      </c>
      <c r="D140" s="10">
        <v>33</v>
      </c>
      <c r="E140" s="10" t="s">
        <v>57</v>
      </c>
      <c r="F140" s="10" t="s">
        <v>58</v>
      </c>
      <c r="G140" s="10">
        <v>22.65</v>
      </c>
      <c r="H140" s="10" t="s">
        <v>12</v>
      </c>
      <c r="I140" s="11">
        <v>41963</v>
      </c>
      <c r="J140" s="11">
        <v>42604</v>
      </c>
      <c r="K140" s="10"/>
      <c r="L140" s="10"/>
      <c r="M140" s="10"/>
      <c r="N140" s="10" t="s">
        <v>327</v>
      </c>
      <c r="O140" s="10"/>
      <c r="P140" s="10"/>
      <c r="Q140" s="29" t="s">
        <v>465</v>
      </c>
      <c r="R140" s="11">
        <v>40616</v>
      </c>
      <c r="S140" s="10" t="s">
        <v>74</v>
      </c>
      <c r="T140" s="10" t="s">
        <v>352</v>
      </c>
      <c r="U140" s="10" t="s">
        <v>63</v>
      </c>
      <c r="V140" s="10" t="s">
        <v>76</v>
      </c>
      <c r="W140" s="10" t="s">
        <v>400</v>
      </c>
      <c r="X140" s="10" t="s">
        <v>401</v>
      </c>
      <c r="Y140" s="10" t="s">
        <v>402</v>
      </c>
      <c r="Z140" s="10" t="s">
        <v>403</v>
      </c>
      <c r="AA140" s="10"/>
      <c r="AB140" s="11">
        <v>43482</v>
      </c>
      <c r="AC140" s="12">
        <v>44903</v>
      </c>
      <c r="AD140" s="11">
        <v>43809</v>
      </c>
      <c r="AE140" s="13">
        <v>44904</v>
      </c>
      <c r="AF140" s="10" t="s">
        <v>415</v>
      </c>
      <c r="AG140" s="10" t="s">
        <v>355</v>
      </c>
      <c r="AH140" s="10" t="s">
        <v>339</v>
      </c>
    </row>
    <row r="141" spans="1:34" ht="70.150000000000006" customHeight="1" x14ac:dyDescent="0.25">
      <c r="A141" s="9" t="s">
        <v>466</v>
      </c>
      <c r="B141" s="10" t="s">
        <v>467</v>
      </c>
      <c r="C141" s="10">
        <v>33</v>
      </c>
      <c r="D141" s="10">
        <v>33</v>
      </c>
      <c r="E141" s="10" t="s">
        <v>57</v>
      </c>
      <c r="F141" s="10" t="s">
        <v>58</v>
      </c>
      <c r="G141" s="10">
        <v>179.16</v>
      </c>
      <c r="H141" s="10" t="s">
        <v>12</v>
      </c>
      <c r="I141" s="11">
        <v>38950</v>
      </c>
      <c r="J141" s="11">
        <v>42647</v>
      </c>
      <c r="K141" s="10"/>
      <c r="L141" s="10"/>
      <c r="M141" s="10"/>
      <c r="N141" s="10" t="s">
        <v>327</v>
      </c>
      <c r="O141" s="10"/>
      <c r="P141" s="10"/>
      <c r="Q141" s="29">
        <v>41435</v>
      </c>
      <c r="R141" s="11">
        <v>40616</v>
      </c>
      <c r="S141" s="10" t="s">
        <v>74</v>
      </c>
      <c r="T141" s="10" t="s">
        <v>352</v>
      </c>
      <c r="U141" s="10" t="s">
        <v>63</v>
      </c>
      <c r="V141" s="10" t="s">
        <v>76</v>
      </c>
      <c r="W141" s="10" t="s">
        <v>400</v>
      </c>
      <c r="X141" s="10" t="s">
        <v>401</v>
      </c>
      <c r="Y141" s="10" t="s">
        <v>402</v>
      </c>
      <c r="Z141" s="10" t="s">
        <v>403</v>
      </c>
      <c r="AA141" s="10"/>
      <c r="AB141" s="11">
        <v>43424</v>
      </c>
      <c r="AC141" s="12">
        <v>44888</v>
      </c>
      <c r="AD141" s="11">
        <v>43809</v>
      </c>
      <c r="AE141" s="13">
        <v>44904</v>
      </c>
      <c r="AF141" s="10" t="s">
        <v>415</v>
      </c>
      <c r="AG141" s="10" t="s">
        <v>355</v>
      </c>
      <c r="AH141" s="10" t="s">
        <v>339</v>
      </c>
    </row>
    <row r="142" spans="1:34" ht="70.150000000000006" customHeight="1" thickBot="1" x14ac:dyDescent="0.3">
      <c r="A142" s="18" t="s">
        <v>1087</v>
      </c>
      <c r="B142" s="19" t="s">
        <v>1088</v>
      </c>
      <c r="C142" s="19" t="s">
        <v>1089</v>
      </c>
      <c r="D142" s="19">
        <v>47</v>
      </c>
      <c r="E142" s="19" t="s">
        <v>57</v>
      </c>
      <c r="F142" s="19" t="s">
        <v>58</v>
      </c>
      <c r="G142" s="19">
        <v>6689.76</v>
      </c>
      <c r="H142" s="19" t="s">
        <v>12</v>
      </c>
      <c r="I142" s="20">
        <v>42465</v>
      </c>
      <c r="J142" s="20">
        <v>44203</v>
      </c>
      <c r="K142" s="19" t="s">
        <v>63</v>
      </c>
      <c r="L142" s="19" t="s">
        <v>115</v>
      </c>
      <c r="M142" s="19" t="s">
        <v>1090</v>
      </c>
      <c r="N142" s="19" t="s">
        <v>612</v>
      </c>
      <c r="O142" s="19" t="s">
        <v>1091</v>
      </c>
      <c r="P142" s="19" t="s">
        <v>59</v>
      </c>
      <c r="Q142" s="20">
        <v>41597</v>
      </c>
      <c r="R142" s="20">
        <v>40665</v>
      </c>
      <c r="S142" s="19" t="s">
        <v>61</v>
      </c>
      <c r="T142" s="19" t="s">
        <v>1092</v>
      </c>
      <c r="U142" s="19" t="s">
        <v>11</v>
      </c>
      <c r="V142" s="19" t="s">
        <v>1092</v>
      </c>
      <c r="W142" s="19" t="s">
        <v>1093</v>
      </c>
      <c r="X142" s="19" t="s">
        <v>1094</v>
      </c>
      <c r="Y142" s="19" t="s">
        <v>1095</v>
      </c>
      <c r="Z142" s="19" t="s">
        <v>1096</v>
      </c>
      <c r="AA142" s="19"/>
      <c r="AB142" s="20">
        <v>43651</v>
      </c>
      <c r="AC142" s="21">
        <v>44910</v>
      </c>
      <c r="AD142" s="20">
        <v>43831</v>
      </c>
      <c r="AE142" s="26">
        <v>44926</v>
      </c>
      <c r="AF142" s="19"/>
      <c r="AG142" s="19" t="s">
        <v>1097</v>
      </c>
      <c r="AH142" s="19" t="s">
        <v>1098</v>
      </c>
    </row>
    <row r="143" spans="1:34" ht="70.150000000000006" customHeight="1" x14ac:dyDescent="0.25">
      <c r="A143" s="22" t="s">
        <v>468</v>
      </c>
      <c r="B143" s="23" t="s">
        <v>469</v>
      </c>
      <c r="C143" s="23">
        <v>33</v>
      </c>
      <c r="D143" s="23">
        <v>33</v>
      </c>
      <c r="E143" s="23" t="s">
        <v>57</v>
      </c>
      <c r="F143" s="23" t="s">
        <v>58</v>
      </c>
      <c r="G143" s="23">
        <v>5338.32</v>
      </c>
      <c r="H143" s="23" t="s">
        <v>12</v>
      </c>
      <c r="I143" s="24">
        <v>42739</v>
      </c>
      <c r="J143" s="24">
        <v>42739</v>
      </c>
      <c r="K143" s="23"/>
      <c r="L143" s="23"/>
      <c r="M143" s="23"/>
      <c r="N143" s="23" t="s">
        <v>327</v>
      </c>
      <c r="O143" s="23"/>
      <c r="P143" s="23"/>
      <c r="Q143" s="77" t="s">
        <v>470</v>
      </c>
      <c r="R143" s="24">
        <v>40333</v>
      </c>
      <c r="S143" s="78" t="s">
        <v>61</v>
      </c>
      <c r="T143" s="78" t="s">
        <v>471</v>
      </c>
      <c r="U143" s="23" t="s">
        <v>63</v>
      </c>
      <c r="V143" s="23" t="s">
        <v>471</v>
      </c>
      <c r="W143" s="23" t="s">
        <v>472</v>
      </c>
      <c r="X143" s="23" t="s">
        <v>473</v>
      </c>
      <c r="Y143" s="23" t="s">
        <v>474</v>
      </c>
      <c r="Z143" s="23" t="s">
        <v>475</v>
      </c>
      <c r="AA143" s="78" t="s">
        <v>476</v>
      </c>
      <c r="AB143" s="24">
        <v>2012</v>
      </c>
      <c r="AC143" s="25"/>
      <c r="AD143" s="24"/>
      <c r="AE143" s="24"/>
      <c r="AF143" s="23"/>
      <c r="AG143" s="23" t="s">
        <v>338</v>
      </c>
      <c r="AH143" s="23" t="s">
        <v>339</v>
      </c>
    </row>
    <row r="144" spans="1:34" ht="70.150000000000006" customHeight="1" x14ac:dyDescent="0.25">
      <c r="A144" s="9" t="s">
        <v>477</v>
      </c>
      <c r="B144" s="10" t="s">
        <v>478</v>
      </c>
      <c r="C144" s="10">
        <v>33</v>
      </c>
      <c r="D144" s="10">
        <v>33</v>
      </c>
      <c r="E144" s="10" t="s">
        <v>57</v>
      </c>
      <c r="F144" s="10" t="s">
        <v>58</v>
      </c>
      <c r="G144" s="10">
        <v>302.20999999999998</v>
      </c>
      <c r="H144" s="10" t="s">
        <v>12</v>
      </c>
      <c r="I144" s="11">
        <v>39031</v>
      </c>
      <c r="J144" s="11">
        <v>42783</v>
      </c>
      <c r="K144" s="10"/>
      <c r="L144" s="10"/>
      <c r="M144" s="10"/>
      <c r="N144" s="10" t="s">
        <v>327</v>
      </c>
      <c r="O144" s="10"/>
      <c r="P144" s="10"/>
      <c r="Q144" s="29">
        <v>39710</v>
      </c>
      <c r="R144" s="11">
        <v>38076</v>
      </c>
      <c r="S144" s="10" t="s">
        <v>74</v>
      </c>
      <c r="T144" s="10" t="s">
        <v>352</v>
      </c>
      <c r="U144" s="10" t="s">
        <v>63</v>
      </c>
      <c r="V144" s="10" t="s">
        <v>458</v>
      </c>
      <c r="W144" s="10" t="s">
        <v>459</v>
      </c>
      <c r="X144" s="10" t="s">
        <v>460</v>
      </c>
      <c r="Y144" s="10" t="s">
        <v>461</v>
      </c>
      <c r="Z144" s="10" t="s">
        <v>462</v>
      </c>
      <c r="AA144" s="10"/>
      <c r="AB144" s="11">
        <v>43417</v>
      </c>
      <c r="AC144" s="12" t="s">
        <v>404</v>
      </c>
      <c r="AD144" s="11">
        <v>44020</v>
      </c>
      <c r="AE144" s="38">
        <v>45114</v>
      </c>
      <c r="AF144" s="10"/>
      <c r="AG144" s="10" t="s">
        <v>338</v>
      </c>
      <c r="AH144" s="10" t="s">
        <v>339</v>
      </c>
    </row>
    <row r="145" spans="1:34" ht="70.150000000000006" customHeight="1" x14ac:dyDescent="0.25">
      <c r="A145" s="9" t="s">
        <v>479</v>
      </c>
      <c r="B145" s="10" t="s">
        <v>480</v>
      </c>
      <c r="C145" s="10">
        <v>33</v>
      </c>
      <c r="D145" s="10">
        <v>33</v>
      </c>
      <c r="E145" s="10" t="s">
        <v>57</v>
      </c>
      <c r="F145" s="10" t="s">
        <v>58</v>
      </c>
      <c r="G145" s="10">
        <v>962.34</v>
      </c>
      <c r="H145" s="10" t="s">
        <v>12</v>
      </c>
      <c r="I145" s="11">
        <v>42562</v>
      </c>
      <c r="J145" s="11">
        <v>42562</v>
      </c>
      <c r="K145" s="10"/>
      <c r="L145" s="10"/>
      <c r="M145" s="10"/>
      <c r="N145" s="10" t="s">
        <v>327</v>
      </c>
      <c r="O145" s="10"/>
      <c r="P145" s="10"/>
      <c r="Q145" s="29">
        <v>41376</v>
      </c>
      <c r="R145" s="11">
        <v>40829</v>
      </c>
      <c r="S145" s="10" t="s">
        <v>74</v>
      </c>
      <c r="T145" s="10" t="s">
        <v>352</v>
      </c>
      <c r="U145" s="10" t="s">
        <v>63</v>
      </c>
      <c r="V145" s="10" t="s">
        <v>76</v>
      </c>
      <c r="W145" s="10" t="s">
        <v>400</v>
      </c>
      <c r="X145" s="10" t="s">
        <v>401</v>
      </c>
      <c r="Y145" s="10" t="s">
        <v>402</v>
      </c>
      <c r="Z145" s="10" t="s">
        <v>403</v>
      </c>
      <c r="AA145" s="10"/>
      <c r="AB145" s="11">
        <v>43424</v>
      </c>
      <c r="AC145" s="12">
        <v>44900</v>
      </c>
      <c r="AD145" s="11">
        <v>43809</v>
      </c>
      <c r="AE145" s="13">
        <v>44904</v>
      </c>
      <c r="AF145" s="10" t="s">
        <v>415</v>
      </c>
      <c r="AG145" s="10" t="s">
        <v>355</v>
      </c>
      <c r="AH145" s="10" t="s">
        <v>339</v>
      </c>
    </row>
    <row r="146" spans="1:34" ht="70.150000000000006" customHeight="1" x14ac:dyDescent="0.25">
      <c r="A146" s="9" t="s">
        <v>481</v>
      </c>
      <c r="B146" s="10" t="s">
        <v>482</v>
      </c>
      <c r="C146" s="10">
        <v>33</v>
      </c>
      <c r="D146" s="10">
        <v>33</v>
      </c>
      <c r="E146" s="10" t="s">
        <v>57</v>
      </c>
      <c r="F146" s="10" t="s">
        <v>58</v>
      </c>
      <c r="G146" s="10">
        <v>214.41</v>
      </c>
      <c r="H146" s="10" t="s">
        <v>12</v>
      </c>
      <c r="I146" s="11">
        <v>42733</v>
      </c>
      <c r="J146" s="11">
        <v>42733</v>
      </c>
      <c r="K146" s="10"/>
      <c r="L146" s="10"/>
      <c r="M146" s="10"/>
      <c r="N146" s="10" t="s">
        <v>327</v>
      </c>
      <c r="O146" s="10"/>
      <c r="P146" s="10"/>
      <c r="Q146" s="29" t="s">
        <v>483</v>
      </c>
      <c r="R146" s="11">
        <v>43010</v>
      </c>
      <c r="S146" s="10" t="s">
        <v>61</v>
      </c>
      <c r="T146" s="10" t="s">
        <v>484</v>
      </c>
      <c r="U146" s="10" t="s">
        <v>63</v>
      </c>
      <c r="V146" s="10" t="s">
        <v>484</v>
      </c>
      <c r="W146" s="10" t="s">
        <v>485</v>
      </c>
      <c r="X146" s="10" t="s">
        <v>486</v>
      </c>
      <c r="Y146" s="10" t="s">
        <v>487</v>
      </c>
      <c r="Z146" s="10" t="s">
        <v>488</v>
      </c>
      <c r="AA146" s="10" t="s">
        <v>489</v>
      </c>
      <c r="AB146" s="11"/>
      <c r="AC146" s="12"/>
      <c r="AD146" s="11"/>
      <c r="AE146" s="11"/>
      <c r="AF146" s="10"/>
      <c r="AG146" s="10" t="s">
        <v>454</v>
      </c>
      <c r="AH146" s="10" t="s">
        <v>339</v>
      </c>
    </row>
    <row r="147" spans="1:34" ht="70.150000000000006" customHeight="1" x14ac:dyDescent="0.25">
      <c r="A147" s="9" t="s">
        <v>490</v>
      </c>
      <c r="B147" s="10" t="s">
        <v>491</v>
      </c>
      <c r="C147" s="10">
        <v>33</v>
      </c>
      <c r="D147" s="10">
        <v>33</v>
      </c>
      <c r="E147" s="10" t="s">
        <v>57</v>
      </c>
      <c r="F147" s="10" t="s">
        <v>58</v>
      </c>
      <c r="G147" s="10">
        <v>22.38</v>
      </c>
      <c r="H147" s="10" t="s">
        <v>12</v>
      </c>
      <c r="I147" s="11">
        <v>39960</v>
      </c>
      <c r="J147" s="11">
        <v>39960</v>
      </c>
      <c r="K147" s="10" t="s">
        <v>63</v>
      </c>
      <c r="L147" s="10"/>
      <c r="M147" s="10"/>
      <c r="N147" s="10" t="s">
        <v>327</v>
      </c>
      <c r="O147" s="10"/>
      <c r="P147" s="10"/>
      <c r="Q147" s="29" t="s">
        <v>492</v>
      </c>
      <c r="R147" s="11">
        <v>43010</v>
      </c>
      <c r="S147" s="10" t="s">
        <v>61</v>
      </c>
      <c r="T147" s="10" t="s">
        <v>484</v>
      </c>
      <c r="U147" s="10" t="s">
        <v>63</v>
      </c>
      <c r="V147" s="10" t="s">
        <v>484</v>
      </c>
      <c r="W147" s="10" t="s">
        <v>485</v>
      </c>
      <c r="X147" s="10" t="s">
        <v>486</v>
      </c>
      <c r="Y147" s="10" t="s">
        <v>487</v>
      </c>
      <c r="Z147" s="10" t="s">
        <v>488</v>
      </c>
      <c r="AA147" s="10" t="s">
        <v>489</v>
      </c>
      <c r="AB147" s="11"/>
      <c r="AC147" s="12"/>
      <c r="AD147" s="11"/>
      <c r="AE147" s="11"/>
      <c r="AF147" s="10"/>
      <c r="AG147" s="10" t="s">
        <v>454</v>
      </c>
      <c r="AH147" s="10" t="s">
        <v>339</v>
      </c>
    </row>
    <row r="148" spans="1:34" ht="70.150000000000006" customHeight="1" x14ac:dyDescent="0.25">
      <c r="A148" s="9" t="s">
        <v>979</v>
      </c>
      <c r="B148" s="10" t="s">
        <v>980</v>
      </c>
      <c r="C148" s="10">
        <v>40</v>
      </c>
      <c r="D148" s="10">
        <v>40</v>
      </c>
      <c r="E148" s="10" t="s">
        <v>57</v>
      </c>
      <c r="F148" s="10" t="s">
        <v>58</v>
      </c>
      <c r="G148" s="10">
        <v>738.39</v>
      </c>
      <c r="H148" s="10" t="s">
        <v>12</v>
      </c>
      <c r="I148" s="11">
        <v>42537</v>
      </c>
      <c r="J148" s="11">
        <v>42537</v>
      </c>
      <c r="K148" s="10" t="s">
        <v>63</v>
      </c>
      <c r="L148" s="10" t="s">
        <v>981</v>
      </c>
      <c r="M148" s="10"/>
      <c r="N148" s="10" t="s">
        <v>327</v>
      </c>
      <c r="O148" s="10"/>
      <c r="P148" s="10" t="s">
        <v>59</v>
      </c>
      <c r="Q148" s="11"/>
      <c r="R148" s="11">
        <v>40703</v>
      </c>
      <c r="S148" s="10" t="s">
        <v>74</v>
      </c>
      <c r="T148" s="10" t="s">
        <v>74</v>
      </c>
      <c r="U148" s="10" t="s">
        <v>63</v>
      </c>
      <c r="V148" s="10" t="s">
        <v>982</v>
      </c>
      <c r="W148" s="10" t="s">
        <v>983</v>
      </c>
      <c r="X148" s="10" t="s">
        <v>984</v>
      </c>
      <c r="Y148" s="10" t="s">
        <v>985</v>
      </c>
      <c r="Z148" s="10" t="s">
        <v>986</v>
      </c>
      <c r="AA148" s="10"/>
      <c r="AB148" s="11">
        <v>44245</v>
      </c>
      <c r="AC148" s="12">
        <v>44742</v>
      </c>
      <c r="AD148" s="11">
        <v>44344</v>
      </c>
      <c r="AE148" s="11">
        <v>45382</v>
      </c>
      <c r="AF148" s="10"/>
      <c r="AG148" s="10" t="s">
        <v>499</v>
      </c>
      <c r="AH148" s="10" t="s">
        <v>987</v>
      </c>
    </row>
    <row r="149" spans="1:34" ht="70.150000000000006" customHeight="1" x14ac:dyDescent="0.25">
      <c r="A149" s="9" t="s">
        <v>988</v>
      </c>
      <c r="B149" s="10" t="s">
        <v>989</v>
      </c>
      <c r="C149" s="10">
        <v>40</v>
      </c>
      <c r="D149" s="10">
        <v>40</v>
      </c>
      <c r="E149" s="10" t="s">
        <v>57</v>
      </c>
      <c r="F149" s="10" t="s">
        <v>58</v>
      </c>
      <c r="G149" s="10">
        <v>566.38</v>
      </c>
      <c r="H149" s="10" t="s">
        <v>12</v>
      </c>
      <c r="I149" s="11">
        <v>42410</v>
      </c>
      <c r="J149" s="11">
        <v>42410</v>
      </c>
      <c r="K149" s="10" t="s">
        <v>11</v>
      </c>
      <c r="L149" s="10" t="s">
        <v>990</v>
      </c>
      <c r="M149" s="10"/>
      <c r="N149" s="10" t="s">
        <v>327</v>
      </c>
      <c r="O149" s="10"/>
      <c r="P149" s="10" t="s">
        <v>59</v>
      </c>
      <c r="Q149" s="11"/>
      <c r="R149" s="11">
        <v>40438</v>
      </c>
      <c r="S149" s="10" t="s">
        <v>74</v>
      </c>
      <c r="T149" s="10" t="s">
        <v>74</v>
      </c>
      <c r="U149" s="10" t="s">
        <v>63</v>
      </c>
      <c r="V149" s="10" t="s">
        <v>982</v>
      </c>
      <c r="W149" s="10" t="s">
        <v>983</v>
      </c>
      <c r="X149" s="10" t="s">
        <v>984</v>
      </c>
      <c r="Y149" s="10" t="s">
        <v>985</v>
      </c>
      <c r="Z149" s="10" t="s">
        <v>986</v>
      </c>
      <c r="AA149" s="10"/>
      <c r="AB149" s="11">
        <v>44245</v>
      </c>
      <c r="AC149" s="12">
        <v>44742</v>
      </c>
      <c r="AD149" s="11">
        <v>44344</v>
      </c>
      <c r="AE149" s="11">
        <v>45382</v>
      </c>
      <c r="AF149" s="10"/>
      <c r="AG149" s="10" t="s">
        <v>499</v>
      </c>
      <c r="AH149" s="10" t="s">
        <v>987</v>
      </c>
    </row>
    <row r="150" spans="1:34" ht="70.150000000000006" customHeight="1" x14ac:dyDescent="0.25">
      <c r="A150" s="9" t="s">
        <v>991</v>
      </c>
      <c r="B150" s="10" t="s">
        <v>992</v>
      </c>
      <c r="C150" s="10">
        <v>40</v>
      </c>
      <c r="D150" s="10">
        <v>40</v>
      </c>
      <c r="E150" s="10" t="s">
        <v>57</v>
      </c>
      <c r="F150" s="10" t="s">
        <v>58</v>
      </c>
      <c r="G150" s="10">
        <v>176.64</v>
      </c>
      <c r="H150" s="10" t="s">
        <v>12</v>
      </c>
      <c r="I150" s="11">
        <v>38950</v>
      </c>
      <c r="J150" s="11">
        <v>38950</v>
      </c>
      <c r="K150" s="10" t="s">
        <v>63</v>
      </c>
      <c r="L150" s="10" t="s">
        <v>993</v>
      </c>
      <c r="M150" s="10"/>
      <c r="N150" s="10" t="s">
        <v>327</v>
      </c>
      <c r="O150" s="10"/>
      <c r="P150" s="10" t="s">
        <v>59</v>
      </c>
      <c r="Q150" s="11"/>
      <c r="R150" s="11">
        <v>40438</v>
      </c>
      <c r="S150" s="10" t="s">
        <v>74</v>
      </c>
      <c r="T150" s="10" t="s">
        <v>74</v>
      </c>
      <c r="U150" s="10" t="s">
        <v>63</v>
      </c>
      <c r="V150" s="10" t="s">
        <v>982</v>
      </c>
      <c r="W150" s="10" t="s">
        <v>983</v>
      </c>
      <c r="X150" s="10" t="s">
        <v>984</v>
      </c>
      <c r="Y150" s="10" t="s">
        <v>985</v>
      </c>
      <c r="Z150" s="10" t="s">
        <v>986</v>
      </c>
      <c r="AA150" s="10"/>
      <c r="AB150" s="11">
        <v>44245</v>
      </c>
      <c r="AC150" s="12">
        <v>44742</v>
      </c>
      <c r="AD150" s="11">
        <v>44344</v>
      </c>
      <c r="AE150" s="11">
        <v>45382</v>
      </c>
      <c r="AF150" s="10"/>
      <c r="AG150" s="10" t="s">
        <v>499</v>
      </c>
      <c r="AH150" s="10" t="s">
        <v>987</v>
      </c>
    </row>
    <row r="151" spans="1:34" ht="70.150000000000006" customHeight="1" x14ac:dyDescent="0.25">
      <c r="A151" s="9" t="s">
        <v>994</v>
      </c>
      <c r="B151" s="10" t="s">
        <v>995</v>
      </c>
      <c r="C151" s="10">
        <v>40</v>
      </c>
      <c r="D151" s="10">
        <v>40</v>
      </c>
      <c r="E151" s="10" t="s">
        <v>57</v>
      </c>
      <c r="F151" s="10" t="s">
        <v>58</v>
      </c>
      <c r="G151" s="10">
        <v>437.8</v>
      </c>
      <c r="H151" s="10" t="s">
        <v>12</v>
      </c>
      <c r="I151" s="11">
        <v>40701</v>
      </c>
      <c r="J151" s="11">
        <v>40701</v>
      </c>
      <c r="K151" s="10" t="s">
        <v>63</v>
      </c>
      <c r="L151" s="10" t="s">
        <v>990</v>
      </c>
      <c r="M151" s="10"/>
      <c r="N151" s="10" t="s">
        <v>327</v>
      </c>
      <c r="O151" s="10"/>
      <c r="P151" s="10" t="s">
        <v>59</v>
      </c>
      <c r="Q151" s="11"/>
      <c r="R151" s="11">
        <v>40438</v>
      </c>
      <c r="S151" s="10" t="s">
        <v>74</v>
      </c>
      <c r="T151" s="10" t="s">
        <v>74</v>
      </c>
      <c r="U151" s="10" t="s">
        <v>63</v>
      </c>
      <c r="V151" s="10" t="s">
        <v>982</v>
      </c>
      <c r="W151" s="10" t="s">
        <v>983</v>
      </c>
      <c r="X151" s="10" t="s">
        <v>984</v>
      </c>
      <c r="Y151" s="10" t="s">
        <v>985</v>
      </c>
      <c r="Z151" s="10" t="s">
        <v>986</v>
      </c>
      <c r="AA151" s="10"/>
      <c r="AB151" s="11">
        <v>44245</v>
      </c>
      <c r="AC151" s="12">
        <v>44742</v>
      </c>
      <c r="AD151" s="11">
        <v>44344</v>
      </c>
      <c r="AE151" s="11">
        <v>45382</v>
      </c>
      <c r="AF151" s="10"/>
      <c r="AG151" s="10" t="s">
        <v>499</v>
      </c>
      <c r="AH151" s="10" t="s">
        <v>987</v>
      </c>
    </row>
    <row r="152" spans="1:34" ht="70.150000000000006" customHeight="1" x14ac:dyDescent="0.25">
      <c r="A152" s="9" t="s">
        <v>996</v>
      </c>
      <c r="B152" s="10" t="s">
        <v>997</v>
      </c>
      <c r="C152" s="10">
        <v>40</v>
      </c>
      <c r="D152" s="10">
        <v>40</v>
      </c>
      <c r="E152" s="10" t="s">
        <v>57</v>
      </c>
      <c r="F152" s="10" t="s">
        <v>58</v>
      </c>
      <c r="G152" s="10">
        <v>12922.21</v>
      </c>
      <c r="H152" s="10" t="s">
        <v>12</v>
      </c>
      <c r="I152" s="11">
        <v>42397</v>
      </c>
      <c r="J152" s="11">
        <v>42397</v>
      </c>
      <c r="K152" s="10" t="s">
        <v>11</v>
      </c>
      <c r="L152" s="10" t="s">
        <v>998</v>
      </c>
      <c r="M152" s="10"/>
      <c r="N152" s="10" t="s">
        <v>999</v>
      </c>
      <c r="O152" s="10"/>
      <c r="P152" s="10" t="s">
        <v>59</v>
      </c>
      <c r="Q152" s="11">
        <v>42787</v>
      </c>
      <c r="R152" s="13">
        <v>40359</v>
      </c>
      <c r="S152" s="10" t="s">
        <v>61</v>
      </c>
      <c r="T152" s="10" t="s">
        <v>1000</v>
      </c>
      <c r="U152" s="10" t="s">
        <v>63</v>
      </c>
      <c r="V152" s="10" t="s">
        <v>1000</v>
      </c>
      <c r="W152" s="14" t="s">
        <v>1001</v>
      </c>
      <c r="X152" s="14" t="s">
        <v>1002</v>
      </c>
      <c r="Y152" s="14" t="s">
        <v>1003</v>
      </c>
      <c r="Z152" s="10" t="s">
        <v>1004</v>
      </c>
      <c r="AA152" s="10"/>
      <c r="AB152" s="11">
        <v>44231</v>
      </c>
      <c r="AC152" s="12">
        <v>44672</v>
      </c>
      <c r="AD152" s="11">
        <v>44231</v>
      </c>
      <c r="AE152" s="54" t="s">
        <v>1005</v>
      </c>
      <c r="AF152" s="10"/>
      <c r="AG152" s="10" t="s">
        <v>499</v>
      </c>
      <c r="AH152" s="10" t="s">
        <v>500</v>
      </c>
    </row>
    <row r="153" spans="1:34" ht="70.150000000000006" customHeight="1" x14ac:dyDescent="0.25">
      <c r="A153" s="9" t="s">
        <v>1006</v>
      </c>
      <c r="B153" s="10" t="s">
        <v>1007</v>
      </c>
      <c r="C153" s="10">
        <v>40</v>
      </c>
      <c r="D153" s="10">
        <v>40</v>
      </c>
      <c r="E153" s="10" t="s">
        <v>57</v>
      </c>
      <c r="F153" s="10" t="s">
        <v>58</v>
      </c>
      <c r="G153" s="10">
        <v>2256.63</v>
      </c>
      <c r="H153" s="10" t="s">
        <v>12</v>
      </c>
      <c r="I153" s="11">
        <v>42369</v>
      </c>
      <c r="J153" s="11">
        <v>42369</v>
      </c>
      <c r="K153" s="10" t="s">
        <v>11</v>
      </c>
      <c r="L153" s="10" t="s">
        <v>1008</v>
      </c>
      <c r="M153" s="10"/>
      <c r="N153" s="55" t="s">
        <v>327</v>
      </c>
      <c r="O153" s="10"/>
      <c r="P153" s="55"/>
      <c r="Q153" s="11"/>
      <c r="R153" s="11">
        <v>40715</v>
      </c>
      <c r="S153" s="10" t="s">
        <v>74</v>
      </c>
      <c r="T153" s="10" t="s">
        <v>74</v>
      </c>
      <c r="U153" s="10" t="s">
        <v>63</v>
      </c>
      <c r="V153" s="10" t="s">
        <v>1009</v>
      </c>
      <c r="W153" s="10" t="s">
        <v>1010</v>
      </c>
      <c r="X153" s="10" t="s">
        <v>1011</v>
      </c>
      <c r="Y153" s="10" t="s">
        <v>1012</v>
      </c>
      <c r="Z153" s="10" t="s">
        <v>1013</v>
      </c>
      <c r="AA153" s="10"/>
      <c r="AB153" s="11">
        <v>44448</v>
      </c>
      <c r="AC153" s="12"/>
      <c r="AD153" s="11">
        <v>44652</v>
      </c>
      <c r="AE153" s="11">
        <v>45747</v>
      </c>
      <c r="AF153" s="10"/>
      <c r="AG153" s="10" t="s">
        <v>1014</v>
      </c>
      <c r="AH153" s="10" t="s">
        <v>500</v>
      </c>
    </row>
    <row r="154" spans="1:34" ht="70.150000000000006" customHeight="1" x14ac:dyDescent="0.25">
      <c r="A154" s="9" t="s">
        <v>1015</v>
      </c>
      <c r="B154" s="10" t="s">
        <v>1016</v>
      </c>
      <c r="C154" s="10">
        <v>40</v>
      </c>
      <c r="D154" s="10">
        <v>40</v>
      </c>
      <c r="E154" s="10" t="s">
        <v>57</v>
      </c>
      <c r="F154" s="10" t="s">
        <v>58</v>
      </c>
      <c r="G154" s="10">
        <v>1598.23</v>
      </c>
      <c r="H154" s="10" t="s">
        <v>11</v>
      </c>
      <c r="I154" s="11">
        <v>42604</v>
      </c>
      <c r="J154" s="11">
        <v>44203</v>
      </c>
      <c r="K154" s="10" t="s">
        <v>11</v>
      </c>
      <c r="L154" s="10" t="s">
        <v>998</v>
      </c>
      <c r="M154" s="10"/>
      <c r="N154" s="55" t="s">
        <v>999</v>
      </c>
      <c r="O154" s="10"/>
      <c r="P154" s="55" t="s">
        <v>63</v>
      </c>
      <c r="Q154" s="11">
        <v>42929</v>
      </c>
      <c r="R154" s="11">
        <v>39930</v>
      </c>
      <c r="S154" s="10" t="s">
        <v>74</v>
      </c>
      <c r="T154" s="10" t="s">
        <v>74</v>
      </c>
      <c r="U154" s="10" t="s">
        <v>63</v>
      </c>
      <c r="V154" s="10" t="s">
        <v>1009</v>
      </c>
      <c r="W154" s="10" t="s">
        <v>1010</v>
      </c>
      <c r="X154" s="10" t="s">
        <v>1011</v>
      </c>
      <c r="Y154" s="10" t="s">
        <v>1012</v>
      </c>
      <c r="Z154" s="10" t="s">
        <v>1013</v>
      </c>
      <c r="AA154" s="10"/>
      <c r="AB154" s="11">
        <v>44448</v>
      </c>
      <c r="AC154" s="12"/>
      <c r="AD154" s="11">
        <v>44652</v>
      </c>
      <c r="AE154" s="11">
        <v>45747</v>
      </c>
      <c r="AF154" s="10"/>
      <c r="AG154" s="10" t="s">
        <v>1014</v>
      </c>
      <c r="AH154" s="10" t="s">
        <v>500</v>
      </c>
    </row>
    <row r="155" spans="1:34" ht="70.150000000000006" customHeight="1" x14ac:dyDescent="0.25">
      <c r="A155" s="9" t="s">
        <v>1017</v>
      </c>
      <c r="B155" s="10" t="s">
        <v>1018</v>
      </c>
      <c r="C155" s="10">
        <v>40</v>
      </c>
      <c r="D155" s="10">
        <v>40</v>
      </c>
      <c r="E155" s="10" t="s">
        <v>57</v>
      </c>
      <c r="F155" s="10" t="s">
        <v>58</v>
      </c>
      <c r="G155" s="10">
        <v>1615.31</v>
      </c>
      <c r="H155" s="10" t="s">
        <v>12</v>
      </c>
      <c r="I155" s="11">
        <v>42465</v>
      </c>
      <c r="J155" s="11">
        <v>44203</v>
      </c>
      <c r="K155" s="10" t="s">
        <v>11</v>
      </c>
      <c r="L155" s="10" t="s">
        <v>998</v>
      </c>
      <c r="M155" s="10"/>
      <c r="N155" s="55" t="s">
        <v>999</v>
      </c>
      <c r="O155" s="10"/>
      <c r="P155" s="55" t="s">
        <v>63</v>
      </c>
      <c r="Q155" s="11">
        <v>42929</v>
      </c>
      <c r="R155" s="11">
        <v>39930</v>
      </c>
      <c r="S155" s="10" t="s">
        <v>74</v>
      </c>
      <c r="T155" s="10" t="s">
        <v>74</v>
      </c>
      <c r="U155" s="10" t="s">
        <v>63</v>
      </c>
      <c r="V155" s="10" t="s">
        <v>1009</v>
      </c>
      <c r="W155" s="10" t="s">
        <v>1010</v>
      </c>
      <c r="X155" s="10" t="s">
        <v>1011</v>
      </c>
      <c r="Y155" s="10" t="s">
        <v>1012</v>
      </c>
      <c r="Z155" s="10" t="s">
        <v>1013</v>
      </c>
      <c r="AA155" s="10"/>
      <c r="AB155" s="11">
        <v>44448</v>
      </c>
      <c r="AC155" s="12"/>
      <c r="AD155" s="11">
        <v>44652</v>
      </c>
      <c r="AE155" s="11">
        <v>45747</v>
      </c>
      <c r="AF155" s="10"/>
      <c r="AG155" s="10" t="s">
        <v>1014</v>
      </c>
      <c r="AH155" s="10" t="s">
        <v>500</v>
      </c>
    </row>
    <row r="156" spans="1:34" ht="70.150000000000006" customHeight="1" thickBot="1" x14ac:dyDescent="0.3">
      <c r="A156" s="18" t="s">
        <v>1019</v>
      </c>
      <c r="B156" s="19" t="s">
        <v>1020</v>
      </c>
      <c r="C156" s="19">
        <v>40</v>
      </c>
      <c r="D156" s="19">
        <v>40</v>
      </c>
      <c r="E156" s="19" t="s">
        <v>57</v>
      </c>
      <c r="F156" s="19" t="s">
        <v>58</v>
      </c>
      <c r="G156" s="19">
        <v>96.5</v>
      </c>
      <c r="H156" s="19" t="s">
        <v>12</v>
      </c>
      <c r="I156" s="20">
        <v>38950</v>
      </c>
      <c r="J156" s="20">
        <v>38950</v>
      </c>
      <c r="K156" s="19" t="s">
        <v>63</v>
      </c>
      <c r="L156" s="19" t="s">
        <v>1021</v>
      </c>
      <c r="M156" s="19"/>
      <c r="N156" s="97" t="s">
        <v>327</v>
      </c>
      <c r="O156" s="19"/>
      <c r="P156" s="97" t="s">
        <v>63</v>
      </c>
      <c r="Q156" s="20"/>
      <c r="R156" s="20">
        <v>39930</v>
      </c>
      <c r="S156" s="19" t="s">
        <v>74</v>
      </c>
      <c r="T156" s="19" t="s">
        <v>74</v>
      </c>
      <c r="U156" s="19" t="s">
        <v>63</v>
      </c>
      <c r="V156" s="19" t="s">
        <v>1009</v>
      </c>
      <c r="W156" s="19" t="s">
        <v>1010</v>
      </c>
      <c r="X156" s="19" t="s">
        <v>1011</v>
      </c>
      <c r="Y156" s="19" t="s">
        <v>1012</v>
      </c>
      <c r="Z156" s="19" t="s">
        <v>1013</v>
      </c>
      <c r="AA156" s="19"/>
      <c r="AB156" s="20">
        <v>44448</v>
      </c>
      <c r="AC156" s="21"/>
      <c r="AD156" s="20">
        <v>44652</v>
      </c>
      <c r="AE156" s="20">
        <v>45747</v>
      </c>
      <c r="AF156" s="19"/>
      <c r="AG156" s="19" t="s">
        <v>1014</v>
      </c>
      <c r="AH156" s="19" t="s">
        <v>500</v>
      </c>
    </row>
    <row r="157" spans="1:34" ht="70.150000000000006" customHeight="1" x14ac:dyDescent="0.25">
      <c r="A157" s="22" t="s">
        <v>1022</v>
      </c>
      <c r="B157" s="23" t="s">
        <v>1023</v>
      </c>
      <c r="C157" s="23">
        <v>40</v>
      </c>
      <c r="D157" s="23">
        <v>40</v>
      </c>
      <c r="E157" s="23" t="s">
        <v>57</v>
      </c>
      <c r="F157" s="23" t="s">
        <v>58</v>
      </c>
      <c r="G157" s="23">
        <v>989.6</v>
      </c>
      <c r="H157" s="23" t="s">
        <v>11</v>
      </c>
      <c r="I157" s="24">
        <v>42366</v>
      </c>
      <c r="J157" s="24">
        <v>42366</v>
      </c>
      <c r="K157" s="23" t="s">
        <v>63</v>
      </c>
      <c r="L157" s="23" t="s">
        <v>1024</v>
      </c>
      <c r="M157" s="23"/>
      <c r="N157" s="23" t="s">
        <v>327</v>
      </c>
      <c r="O157" s="23" t="s">
        <v>1024</v>
      </c>
      <c r="P157" s="23" t="s">
        <v>63</v>
      </c>
      <c r="Q157" s="24"/>
      <c r="R157" s="51">
        <v>39622</v>
      </c>
      <c r="S157" s="23" t="s">
        <v>61</v>
      </c>
      <c r="T157" s="23" t="s">
        <v>1025</v>
      </c>
      <c r="U157" s="23" t="s">
        <v>63</v>
      </c>
      <c r="V157" s="23" t="s">
        <v>1026</v>
      </c>
      <c r="W157" s="23" t="s">
        <v>1027</v>
      </c>
      <c r="X157" s="23" t="s">
        <v>1028</v>
      </c>
      <c r="Y157" s="23" t="s">
        <v>1029</v>
      </c>
      <c r="Z157" s="23" t="s">
        <v>1030</v>
      </c>
      <c r="AA157" s="23"/>
      <c r="AB157" s="24">
        <v>42922</v>
      </c>
      <c r="AC157" s="25"/>
      <c r="AD157" s="24">
        <v>44013</v>
      </c>
      <c r="AE157" s="83" t="s">
        <v>1031</v>
      </c>
      <c r="AF157" s="23"/>
      <c r="AG157" s="23" t="s">
        <v>499</v>
      </c>
      <c r="AH157" s="23" t="s">
        <v>500</v>
      </c>
    </row>
    <row r="158" spans="1:34" ht="70.150000000000006" customHeight="1" x14ac:dyDescent="0.25">
      <c r="A158" s="9" t="s">
        <v>1032</v>
      </c>
      <c r="B158" s="10" t="s">
        <v>1033</v>
      </c>
      <c r="C158" s="10">
        <v>40</v>
      </c>
      <c r="D158" s="10">
        <v>40</v>
      </c>
      <c r="E158" s="10" t="s">
        <v>57</v>
      </c>
      <c r="F158" s="10" t="s">
        <v>58</v>
      </c>
      <c r="G158" s="10">
        <v>12239.46</v>
      </c>
      <c r="H158" s="10" t="s">
        <v>11</v>
      </c>
      <c r="I158" s="11">
        <v>42636</v>
      </c>
      <c r="J158" s="11">
        <v>44203</v>
      </c>
      <c r="K158" s="10" t="s">
        <v>12</v>
      </c>
      <c r="L158" s="10"/>
      <c r="M158" s="10"/>
      <c r="N158" s="10" t="s">
        <v>999</v>
      </c>
      <c r="O158" s="10"/>
      <c r="P158" s="10" t="s">
        <v>12</v>
      </c>
      <c r="Q158" s="11">
        <v>42929</v>
      </c>
      <c r="R158" s="11">
        <v>37692</v>
      </c>
      <c r="S158" s="10" t="s">
        <v>74</v>
      </c>
      <c r="T158" s="10" t="s">
        <v>74</v>
      </c>
      <c r="U158" s="10" t="s">
        <v>63</v>
      </c>
      <c r="V158" s="10" t="s">
        <v>1034</v>
      </c>
      <c r="W158" s="10" t="s">
        <v>1010</v>
      </c>
      <c r="X158" s="10" t="s">
        <v>1011</v>
      </c>
      <c r="Y158" s="10" t="s">
        <v>1012</v>
      </c>
      <c r="Z158" s="10" t="s">
        <v>1013</v>
      </c>
      <c r="AA158" s="10"/>
      <c r="AB158" s="11">
        <v>44519</v>
      </c>
      <c r="AC158" s="12">
        <v>44889</v>
      </c>
      <c r="AD158" s="11">
        <v>44564</v>
      </c>
      <c r="AE158" s="11">
        <v>45657</v>
      </c>
      <c r="AF158" s="10"/>
      <c r="AG158" s="10" t="s">
        <v>1014</v>
      </c>
      <c r="AH158" s="10" t="s">
        <v>500</v>
      </c>
    </row>
    <row r="159" spans="1:34" ht="70.150000000000006" customHeight="1" x14ac:dyDescent="0.25">
      <c r="A159" s="9" t="s">
        <v>1035</v>
      </c>
      <c r="B159" s="10" t="s">
        <v>1036</v>
      </c>
      <c r="C159" s="10" t="s">
        <v>495</v>
      </c>
      <c r="D159" s="10">
        <v>40</v>
      </c>
      <c r="E159" s="10" t="s">
        <v>57</v>
      </c>
      <c r="F159" s="10" t="s">
        <v>58</v>
      </c>
      <c r="G159" s="10">
        <v>5600.49</v>
      </c>
      <c r="H159" s="10" t="s">
        <v>12</v>
      </c>
      <c r="I159" s="11">
        <v>42366</v>
      </c>
      <c r="J159" s="11">
        <v>42366</v>
      </c>
      <c r="K159" s="10" t="s">
        <v>63</v>
      </c>
      <c r="L159" s="10" t="s">
        <v>1037</v>
      </c>
      <c r="M159" s="10"/>
      <c r="N159" s="10" t="s">
        <v>327</v>
      </c>
      <c r="O159" s="10"/>
      <c r="P159" s="10" t="s">
        <v>12</v>
      </c>
      <c r="Q159" s="11"/>
      <c r="R159" s="13">
        <v>37574</v>
      </c>
      <c r="S159" s="10" t="s">
        <v>61</v>
      </c>
      <c r="T159" s="10" t="s">
        <v>496</v>
      </c>
      <c r="U159" s="10" t="s">
        <v>63</v>
      </c>
      <c r="V159" s="10" t="s">
        <v>496</v>
      </c>
      <c r="W159" s="10" t="s">
        <v>497</v>
      </c>
      <c r="X159" s="10" t="s">
        <v>486</v>
      </c>
      <c r="Y159" s="10" t="s">
        <v>487</v>
      </c>
      <c r="Z159" s="10" t="s">
        <v>488</v>
      </c>
      <c r="AA159" s="10"/>
      <c r="AB159" s="11">
        <v>43447</v>
      </c>
      <c r="AC159" s="12"/>
      <c r="AD159" s="11">
        <v>43369</v>
      </c>
      <c r="AE159" s="54" t="s">
        <v>1038</v>
      </c>
      <c r="AF159" s="10"/>
      <c r="AG159" s="10" t="s">
        <v>499</v>
      </c>
      <c r="AH159" s="10" t="s">
        <v>500</v>
      </c>
    </row>
    <row r="160" spans="1:34" ht="70.150000000000006" customHeight="1" x14ac:dyDescent="0.25">
      <c r="A160" s="9" t="s">
        <v>1039</v>
      </c>
      <c r="B160" s="10" t="s">
        <v>1040</v>
      </c>
      <c r="C160" s="10">
        <v>40</v>
      </c>
      <c r="D160" s="10">
        <v>40</v>
      </c>
      <c r="E160" s="10" t="s">
        <v>57</v>
      </c>
      <c r="F160" s="10" t="s">
        <v>58</v>
      </c>
      <c r="G160" s="10">
        <v>4924.71</v>
      </c>
      <c r="H160" s="10" t="s">
        <v>12</v>
      </c>
      <c r="I160" s="11">
        <v>42537</v>
      </c>
      <c r="J160" s="11">
        <v>42537</v>
      </c>
      <c r="K160" s="10" t="s">
        <v>63</v>
      </c>
      <c r="L160" s="10" t="s">
        <v>1041</v>
      </c>
      <c r="M160" s="10"/>
      <c r="N160" s="10" t="s">
        <v>327</v>
      </c>
      <c r="O160" s="10"/>
      <c r="P160" s="10" t="s">
        <v>12</v>
      </c>
      <c r="Q160" s="11"/>
      <c r="R160" s="11">
        <v>38427</v>
      </c>
      <c r="S160" s="10" t="s">
        <v>74</v>
      </c>
      <c r="T160" s="10" t="s">
        <v>74</v>
      </c>
      <c r="U160" s="10" t="s">
        <v>63</v>
      </c>
      <c r="V160" s="10" t="s">
        <v>1009</v>
      </c>
      <c r="W160" s="10" t="s">
        <v>1010</v>
      </c>
      <c r="X160" s="10" t="s">
        <v>1011</v>
      </c>
      <c r="Y160" s="10" t="s">
        <v>1012</v>
      </c>
      <c r="Z160" s="10" t="s">
        <v>1013</v>
      </c>
      <c r="AA160" s="10"/>
      <c r="AB160" s="11">
        <v>44385</v>
      </c>
      <c r="AC160" s="12"/>
      <c r="AD160" s="11">
        <v>44652</v>
      </c>
      <c r="AE160" s="11">
        <v>45747</v>
      </c>
      <c r="AF160" s="10"/>
      <c r="AG160" s="10" t="s">
        <v>1014</v>
      </c>
      <c r="AH160" s="10" t="s">
        <v>500</v>
      </c>
    </row>
    <row r="161" spans="1:34" ht="70.150000000000006" customHeight="1" x14ac:dyDescent="0.25">
      <c r="A161" s="9" t="s">
        <v>1042</v>
      </c>
      <c r="B161" s="10" t="s">
        <v>1043</v>
      </c>
      <c r="C161" s="10" t="s">
        <v>495</v>
      </c>
      <c r="D161" s="10">
        <v>40</v>
      </c>
      <c r="E161" s="10" t="s">
        <v>57</v>
      </c>
      <c r="F161" s="10" t="s">
        <v>58</v>
      </c>
      <c r="G161" s="10">
        <v>9303.5</v>
      </c>
      <c r="H161" s="10" t="s">
        <v>11</v>
      </c>
      <c r="I161" s="11">
        <v>39031</v>
      </c>
      <c r="J161" s="11">
        <v>39031</v>
      </c>
      <c r="K161" s="10" t="s">
        <v>59</v>
      </c>
      <c r="L161" s="10"/>
      <c r="M161" s="10"/>
      <c r="N161" s="10" t="s">
        <v>999</v>
      </c>
      <c r="O161" s="10"/>
      <c r="P161" s="10"/>
      <c r="Q161" s="11">
        <v>39993</v>
      </c>
      <c r="R161" s="13">
        <v>39385</v>
      </c>
      <c r="S161" s="10" t="s">
        <v>61</v>
      </c>
      <c r="T161" s="10" t="s">
        <v>496</v>
      </c>
      <c r="U161" s="10" t="s">
        <v>63</v>
      </c>
      <c r="V161" s="10" t="s">
        <v>982</v>
      </c>
      <c r="W161" s="10" t="s">
        <v>1044</v>
      </c>
      <c r="X161" s="10" t="s">
        <v>1045</v>
      </c>
      <c r="Y161" s="10" t="s">
        <v>1046</v>
      </c>
      <c r="Z161" s="10" t="s">
        <v>1047</v>
      </c>
      <c r="AA161" s="10"/>
      <c r="AB161" s="11">
        <v>44662</v>
      </c>
      <c r="AC161" s="12"/>
      <c r="AD161" s="11">
        <v>44662</v>
      </c>
      <c r="AE161" s="54" t="s">
        <v>1038</v>
      </c>
      <c r="AF161" s="16" t="s">
        <v>1048</v>
      </c>
      <c r="AG161" s="10" t="s">
        <v>1014</v>
      </c>
      <c r="AH161" s="10" t="s">
        <v>500</v>
      </c>
    </row>
    <row r="162" spans="1:34" ht="70.150000000000006" customHeight="1" x14ac:dyDescent="0.25">
      <c r="A162" s="9" t="s">
        <v>1049</v>
      </c>
      <c r="B162" s="10" t="s">
        <v>1050</v>
      </c>
      <c r="C162" s="10" t="s">
        <v>1051</v>
      </c>
      <c r="D162" s="10">
        <v>40</v>
      </c>
      <c r="E162" s="10" t="s">
        <v>57</v>
      </c>
      <c r="F162" s="10" t="s">
        <v>58</v>
      </c>
      <c r="G162" s="10">
        <v>3561.7</v>
      </c>
      <c r="H162" s="10" t="s">
        <v>11</v>
      </c>
      <c r="I162" s="11">
        <v>42636</v>
      </c>
      <c r="J162" s="11">
        <v>44203</v>
      </c>
      <c r="K162" s="10" t="s">
        <v>11</v>
      </c>
      <c r="L162" s="10" t="s">
        <v>998</v>
      </c>
      <c r="M162" s="10"/>
      <c r="N162" s="10" t="s">
        <v>999</v>
      </c>
      <c r="O162" s="10"/>
      <c r="P162" s="10"/>
      <c r="Q162" s="11">
        <v>40959</v>
      </c>
      <c r="R162" s="11">
        <v>39993</v>
      </c>
      <c r="S162" s="10" t="s">
        <v>74</v>
      </c>
      <c r="T162" s="10" t="s">
        <v>74</v>
      </c>
      <c r="U162" s="10" t="s">
        <v>63</v>
      </c>
      <c r="V162" s="10" t="s">
        <v>1034</v>
      </c>
      <c r="W162" s="10" t="s">
        <v>1010</v>
      </c>
      <c r="X162" s="10" t="s">
        <v>1011</v>
      </c>
      <c r="Y162" s="10" t="s">
        <v>1012</v>
      </c>
      <c r="Z162" s="10" t="s">
        <v>1013</v>
      </c>
      <c r="AA162" s="10"/>
      <c r="AB162" s="11">
        <v>44519</v>
      </c>
      <c r="AC162" s="12">
        <v>44889</v>
      </c>
      <c r="AD162" s="11">
        <v>44564</v>
      </c>
      <c r="AE162" s="11">
        <v>45657</v>
      </c>
      <c r="AF162" s="10"/>
      <c r="AG162" s="10" t="s">
        <v>1014</v>
      </c>
      <c r="AH162" s="10" t="s">
        <v>500</v>
      </c>
    </row>
    <row r="163" spans="1:34" ht="70.150000000000006" customHeight="1" x14ac:dyDescent="0.25">
      <c r="A163" s="9" t="s">
        <v>1052</v>
      </c>
      <c r="B163" s="10" t="s">
        <v>1053</v>
      </c>
      <c r="C163" s="10">
        <v>40</v>
      </c>
      <c r="D163" s="10">
        <v>40</v>
      </c>
      <c r="E163" s="10" t="s">
        <v>57</v>
      </c>
      <c r="F163" s="10" t="s">
        <v>58</v>
      </c>
      <c r="G163" s="10">
        <v>159.16</v>
      </c>
      <c r="H163" s="10" t="s">
        <v>12</v>
      </c>
      <c r="I163" s="11">
        <v>38950</v>
      </c>
      <c r="J163" s="11">
        <v>38950</v>
      </c>
      <c r="K163" s="10" t="s">
        <v>63</v>
      </c>
      <c r="L163" s="10" t="s">
        <v>993</v>
      </c>
      <c r="M163" s="10"/>
      <c r="N163" s="10" t="s">
        <v>327</v>
      </c>
      <c r="O163" s="10"/>
      <c r="P163" s="10"/>
      <c r="Q163" s="11"/>
      <c r="R163" s="13">
        <v>40506</v>
      </c>
      <c r="S163" s="10" t="s">
        <v>61</v>
      </c>
      <c r="T163" s="10" t="s">
        <v>1054</v>
      </c>
      <c r="U163" s="10" t="s">
        <v>63</v>
      </c>
      <c r="V163" s="10" t="s">
        <v>1054</v>
      </c>
      <c r="W163" s="10" t="s">
        <v>1055</v>
      </c>
      <c r="X163" s="10" t="s">
        <v>1056</v>
      </c>
      <c r="Y163" s="10" t="s">
        <v>1057</v>
      </c>
      <c r="Z163" s="10" t="s">
        <v>1058</v>
      </c>
      <c r="AA163" s="10"/>
      <c r="AB163" s="11"/>
      <c r="AC163" s="12"/>
      <c r="AD163" s="11">
        <v>42870</v>
      </c>
      <c r="AE163" s="54">
        <v>43966</v>
      </c>
      <c r="AF163" s="16" t="s">
        <v>1059</v>
      </c>
      <c r="AG163" s="10" t="s">
        <v>499</v>
      </c>
      <c r="AH163" s="10" t="s">
        <v>500</v>
      </c>
    </row>
    <row r="164" spans="1:34" ht="70.150000000000006" customHeight="1" x14ac:dyDescent="0.25">
      <c r="A164" s="9" t="s">
        <v>1060</v>
      </c>
      <c r="B164" s="10" t="s">
        <v>1061</v>
      </c>
      <c r="C164" s="10">
        <v>40</v>
      </c>
      <c r="D164" s="10">
        <v>40</v>
      </c>
      <c r="E164" s="10" t="s">
        <v>57</v>
      </c>
      <c r="F164" s="10" t="s">
        <v>58</v>
      </c>
      <c r="G164" s="10">
        <v>107.51</v>
      </c>
      <c r="H164" s="10" t="s">
        <v>12</v>
      </c>
      <c r="I164" s="11">
        <v>38951</v>
      </c>
      <c r="J164" s="11">
        <v>43378</v>
      </c>
      <c r="K164" s="10" t="s">
        <v>59</v>
      </c>
      <c r="L164" s="10"/>
      <c r="M164" s="10"/>
      <c r="N164" s="10" t="s">
        <v>999</v>
      </c>
      <c r="O164" s="10"/>
      <c r="P164" s="10"/>
      <c r="Q164" s="11">
        <v>42929</v>
      </c>
      <c r="R164" s="13">
        <v>37636</v>
      </c>
      <c r="S164" s="10" t="s">
        <v>61</v>
      </c>
      <c r="T164" s="10" t="s">
        <v>1062</v>
      </c>
      <c r="U164" s="10" t="s">
        <v>63</v>
      </c>
      <c r="V164" s="10" t="s">
        <v>1063</v>
      </c>
      <c r="W164" s="10" t="s">
        <v>1064</v>
      </c>
      <c r="X164" s="10" t="s">
        <v>1065</v>
      </c>
      <c r="Y164" s="10" t="s">
        <v>1066</v>
      </c>
      <c r="Z164" s="10" t="s">
        <v>1067</v>
      </c>
      <c r="AA164" s="10"/>
      <c r="AB164" s="11">
        <v>43437</v>
      </c>
      <c r="AC164" s="12"/>
      <c r="AD164" s="11">
        <v>43556</v>
      </c>
      <c r="AE164" s="54" t="s">
        <v>1068</v>
      </c>
      <c r="AF164" s="16" t="s">
        <v>1069</v>
      </c>
      <c r="AG164" s="10" t="s">
        <v>499</v>
      </c>
      <c r="AH164" s="10" t="s">
        <v>500</v>
      </c>
    </row>
    <row r="165" spans="1:34" ht="70.150000000000006" customHeight="1" x14ac:dyDescent="0.25">
      <c r="A165" s="9" t="s">
        <v>493</v>
      </c>
      <c r="B165" s="10" t="s">
        <v>494</v>
      </c>
      <c r="C165" s="10" t="s">
        <v>495</v>
      </c>
      <c r="D165" s="10">
        <v>33</v>
      </c>
      <c r="E165" s="10" t="s">
        <v>57</v>
      </c>
      <c r="F165" s="10" t="s">
        <v>58</v>
      </c>
      <c r="G165" s="10">
        <v>5.78</v>
      </c>
      <c r="H165" s="10" t="s">
        <v>12</v>
      </c>
      <c r="I165" s="11">
        <v>39960</v>
      </c>
      <c r="J165" s="11">
        <v>39960</v>
      </c>
      <c r="K165" s="10" t="s">
        <v>59</v>
      </c>
      <c r="L165" s="10"/>
      <c r="M165" s="10"/>
      <c r="N165" s="10" t="s">
        <v>327</v>
      </c>
      <c r="O165" s="10"/>
      <c r="P165" s="10"/>
      <c r="Q165" s="13"/>
      <c r="R165" s="11">
        <v>43010</v>
      </c>
      <c r="S165" s="10" t="s">
        <v>61</v>
      </c>
      <c r="T165" s="10" t="s">
        <v>496</v>
      </c>
      <c r="U165" s="10" t="s">
        <v>63</v>
      </c>
      <c r="V165" s="10" t="s">
        <v>496</v>
      </c>
      <c r="W165" s="10" t="s">
        <v>497</v>
      </c>
      <c r="X165" s="10" t="s">
        <v>486</v>
      </c>
      <c r="Y165" s="10" t="s">
        <v>487</v>
      </c>
      <c r="Z165" s="10" t="s">
        <v>488</v>
      </c>
      <c r="AA165" s="10"/>
      <c r="AB165" s="11" t="s">
        <v>498</v>
      </c>
      <c r="AC165" s="12"/>
      <c r="AD165" s="11"/>
      <c r="AE165" s="11"/>
      <c r="AF165" s="10"/>
      <c r="AG165" s="10" t="s">
        <v>499</v>
      </c>
      <c r="AH165" s="10" t="s">
        <v>500</v>
      </c>
    </row>
    <row r="166" spans="1:34" ht="70.150000000000006" customHeight="1" x14ac:dyDescent="0.25">
      <c r="A166" s="9" t="s">
        <v>1099</v>
      </c>
      <c r="B166" s="10" t="s">
        <v>1100</v>
      </c>
      <c r="C166" s="10">
        <v>47</v>
      </c>
      <c r="D166" s="10">
        <v>47</v>
      </c>
      <c r="E166" s="10" t="s">
        <v>57</v>
      </c>
      <c r="F166" s="10" t="s">
        <v>58</v>
      </c>
      <c r="G166" s="10">
        <v>230.34</v>
      </c>
      <c r="H166" s="10" t="s">
        <v>59</v>
      </c>
      <c r="I166" s="11">
        <v>42542</v>
      </c>
      <c r="J166" s="11">
        <v>42542</v>
      </c>
      <c r="K166" s="10" t="s">
        <v>59</v>
      </c>
      <c r="L166" s="10"/>
      <c r="M166" s="10"/>
      <c r="N166" s="10" t="s">
        <v>60</v>
      </c>
      <c r="O166" s="10"/>
      <c r="P166" s="10" t="s">
        <v>59</v>
      </c>
      <c r="Q166" s="11">
        <v>40857</v>
      </c>
      <c r="R166" s="11">
        <v>39818</v>
      </c>
      <c r="S166" s="10" t="s">
        <v>614</v>
      </c>
      <c r="T166" s="10" t="s">
        <v>1101</v>
      </c>
      <c r="U166" s="10" t="s">
        <v>11</v>
      </c>
      <c r="V166" s="10" t="s">
        <v>1102</v>
      </c>
      <c r="W166" s="10" t="s">
        <v>1103</v>
      </c>
      <c r="X166" s="10" t="s">
        <v>318</v>
      </c>
      <c r="Y166" s="10" t="s">
        <v>1104</v>
      </c>
      <c r="Z166" s="10" t="s">
        <v>1105</v>
      </c>
      <c r="AA166" s="10"/>
      <c r="AB166" s="11">
        <v>44490</v>
      </c>
      <c r="AC166" s="12">
        <v>44831</v>
      </c>
      <c r="AD166" s="11">
        <v>44562</v>
      </c>
      <c r="AE166" s="11">
        <v>45657</v>
      </c>
      <c r="AF166" s="10"/>
      <c r="AG166" s="10" t="s">
        <v>1097</v>
      </c>
      <c r="AH166" s="10" t="s">
        <v>1098</v>
      </c>
    </row>
    <row r="167" spans="1:34" ht="70.150000000000006" customHeight="1" x14ac:dyDescent="0.25">
      <c r="A167" s="9" t="s">
        <v>1106</v>
      </c>
      <c r="B167" s="10" t="s">
        <v>1107</v>
      </c>
      <c r="C167" s="10">
        <v>47</v>
      </c>
      <c r="D167" s="10">
        <v>47</v>
      </c>
      <c r="E167" s="10" t="s">
        <v>57</v>
      </c>
      <c r="F167" s="10" t="s">
        <v>58</v>
      </c>
      <c r="G167" s="10">
        <v>434.77</v>
      </c>
      <c r="H167" s="10" t="s">
        <v>59</v>
      </c>
      <c r="I167" s="11">
        <v>42654</v>
      </c>
      <c r="J167" s="11">
        <v>44203</v>
      </c>
      <c r="K167" s="10" t="s">
        <v>59</v>
      </c>
      <c r="L167" s="10"/>
      <c r="M167" s="10"/>
      <c r="N167" s="10" t="s">
        <v>60</v>
      </c>
      <c r="O167" s="10"/>
      <c r="P167" s="10" t="s">
        <v>59</v>
      </c>
      <c r="Q167" s="11">
        <v>38168</v>
      </c>
      <c r="R167" s="11">
        <v>37214</v>
      </c>
      <c r="S167" s="10" t="s">
        <v>614</v>
      </c>
      <c r="T167" s="10" t="s">
        <v>1101</v>
      </c>
      <c r="U167" s="10" t="s">
        <v>11</v>
      </c>
      <c r="V167" s="10" t="s">
        <v>1102</v>
      </c>
      <c r="W167" s="10" t="s">
        <v>1103</v>
      </c>
      <c r="X167" s="10" t="s">
        <v>318</v>
      </c>
      <c r="Y167" s="10" t="s">
        <v>1104</v>
      </c>
      <c r="Z167" s="10" t="s">
        <v>1105</v>
      </c>
      <c r="AA167" s="10"/>
      <c r="AB167" s="11">
        <v>44203</v>
      </c>
      <c r="AC167" s="57">
        <v>44831</v>
      </c>
      <c r="AD167" s="11">
        <v>44319</v>
      </c>
      <c r="AE167" s="11">
        <v>45414</v>
      </c>
      <c r="AF167" s="10"/>
      <c r="AG167" s="10" t="s">
        <v>1097</v>
      </c>
      <c r="AH167" s="10" t="s">
        <v>1098</v>
      </c>
    </row>
    <row r="168" spans="1:34" ht="70.150000000000006" customHeight="1" x14ac:dyDescent="0.25">
      <c r="A168" s="9" t="s">
        <v>1108</v>
      </c>
      <c r="B168" s="10" t="s">
        <v>1109</v>
      </c>
      <c r="C168" s="10" t="s">
        <v>1110</v>
      </c>
      <c r="D168" s="10">
        <v>47</v>
      </c>
      <c r="E168" s="10" t="s">
        <v>57</v>
      </c>
      <c r="F168" s="10" t="s">
        <v>58</v>
      </c>
      <c r="G168" s="10">
        <v>1228.1600000000001</v>
      </c>
      <c r="H168" s="10" t="s">
        <v>59</v>
      </c>
      <c r="I168" s="11">
        <v>42654</v>
      </c>
      <c r="J168" s="11">
        <v>43325</v>
      </c>
      <c r="K168" s="10" t="s">
        <v>63</v>
      </c>
      <c r="L168" s="10"/>
      <c r="M168" s="10" t="s">
        <v>1111</v>
      </c>
      <c r="N168" s="10" t="s">
        <v>60</v>
      </c>
      <c r="O168" s="10"/>
      <c r="P168" s="10" t="s">
        <v>59</v>
      </c>
      <c r="Q168" s="11">
        <v>39555</v>
      </c>
      <c r="R168" s="11">
        <v>37956</v>
      </c>
      <c r="S168" s="10" t="s">
        <v>614</v>
      </c>
      <c r="T168" s="10" t="s">
        <v>1101</v>
      </c>
      <c r="U168" s="10" t="s">
        <v>11</v>
      </c>
      <c r="V168" s="10" t="s">
        <v>1102</v>
      </c>
      <c r="W168" s="10" t="s">
        <v>1103</v>
      </c>
      <c r="X168" s="10" t="s">
        <v>318</v>
      </c>
      <c r="Y168" s="10" t="s">
        <v>1104</v>
      </c>
      <c r="Z168" s="10" t="s">
        <v>1105</v>
      </c>
      <c r="AA168" s="10"/>
      <c r="AB168" s="11">
        <v>44203</v>
      </c>
      <c r="AC168" s="57">
        <v>44831</v>
      </c>
      <c r="AD168" s="11">
        <v>44319</v>
      </c>
      <c r="AE168" s="11">
        <v>45414</v>
      </c>
      <c r="AF168" s="10"/>
      <c r="AG168" s="10" t="s">
        <v>1097</v>
      </c>
      <c r="AH168" s="10" t="s">
        <v>1098</v>
      </c>
    </row>
    <row r="169" spans="1:34" ht="70.150000000000006" customHeight="1" x14ac:dyDescent="0.25">
      <c r="A169" s="9" t="s">
        <v>1112</v>
      </c>
      <c r="B169" s="10" t="s">
        <v>1113</v>
      </c>
      <c r="C169" s="10">
        <v>47</v>
      </c>
      <c r="D169" s="10">
        <v>47</v>
      </c>
      <c r="E169" s="10" t="s">
        <v>57</v>
      </c>
      <c r="F169" s="10" t="s">
        <v>58</v>
      </c>
      <c r="G169" s="10">
        <v>224.93</v>
      </c>
      <c r="H169" s="10" t="s">
        <v>59</v>
      </c>
      <c r="I169" s="11">
        <v>42654</v>
      </c>
      <c r="J169" s="11">
        <v>44203</v>
      </c>
      <c r="K169" s="10" t="s">
        <v>59</v>
      </c>
      <c r="L169" s="10"/>
      <c r="M169" s="10"/>
      <c r="N169" s="10" t="s">
        <v>60</v>
      </c>
      <c r="O169" s="10"/>
      <c r="P169" s="10" t="s">
        <v>59</v>
      </c>
      <c r="Q169" s="11">
        <v>39008</v>
      </c>
      <c r="R169" s="11">
        <v>38629</v>
      </c>
      <c r="S169" s="10" t="s">
        <v>614</v>
      </c>
      <c r="T169" s="10" t="s">
        <v>1101</v>
      </c>
      <c r="U169" s="10" t="s">
        <v>11</v>
      </c>
      <c r="V169" s="10" t="s">
        <v>1102</v>
      </c>
      <c r="W169" s="10" t="s">
        <v>1103</v>
      </c>
      <c r="X169" s="10" t="s">
        <v>318</v>
      </c>
      <c r="Y169" s="10" t="s">
        <v>1104</v>
      </c>
      <c r="Z169" s="10" t="s">
        <v>1105</v>
      </c>
      <c r="AA169" s="10"/>
      <c r="AB169" s="11">
        <v>44489</v>
      </c>
      <c r="AC169" s="57">
        <v>44831</v>
      </c>
      <c r="AD169" s="11">
        <v>44621</v>
      </c>
      <c r="AE169" s="11">
        <v>45716</v>
      </c>
      <c r="AF169" s="10"/>
      <c r="AG169" s="10" t="s">
        <v>1097</v>
      </c>
      <c r="AH169" s="10" t="s">
        <v>1098</v>
      </c>
    </row>
    <row r="170" spans="1:34" ht="70.150000000000006" customHeight="1" x14ac:dyDescent="0.25">
      <c r="A170" s="9" t="s">
        <v>1114</v>
      </c>
      <c r="B170" s="10" t="s">
        <v>1115</v>
      </c>
      <c r="C170" s="10" t="s">
        <v>1116</v>
      </c>
      <c r="D170" s="10">
        <v>47</v>
      </c>
      <c r="E170" s="10" t="s">
        <v>57</v>
      </c>
      <c r="F170" s="10" t="s">
        <v>58</v>
      </c>
      <c r="G170" s="10">
        <v>235.84</v>
      </c>
      <c r="H170" s="10" t="s">
        <v>59</v>
      </c>
      <c r="I170" s="11">
        <v>41963</v>
      </c>
      <c r="J170" s="11">
        <v>41963</v>
      </c>
      <c r="K170" s="10" t="s">
        <v>63</v>
      </c>
      <c r="L170" s="10" t="s">
        <v>115</v>
      </c>
      <c r="M170" s="10" t="s">
        <v>1117</v>
      </c>
      <c r="N170" s="10" t="s">
        <v>612</v>
      </c>
      <c r="O170" s="10" t="s">
        <v>1118</v>
      </c>
      <c r="P170" s="10" t="s">
        <v>59</v>
      </c>
      <c r="Q170" s="11">
        <v>41796</v>
      </c>
      <c r="R170" s="11">
        <v>41422</v>
      </c>
      <c r="S170" s="10" t="s">
        <v>614</v>
      </c>
      <c r="T170" s="10" t="s">
        <v>1101</v>
      </c>
      <c r="U170" s="10" t="s">
        <v>11</v>
      </c>
      <c r="V170" s="10" t="s">
        <v>1119</v>
      </c>
      <c r="W170" s="10" t="s">
        <v>1120</v>
      </c>
      <c r="X170" s="10" t="s">
        <v>1121</v>
      </c>
      <c r="Y170" s="10" t="s">
        <v>1122</v>
      </c>
      <c r="Z170" s="10" t="s">
        <v>1123</v>
      </c>
      <c r="AA170" s="10"/>
      <c r="AB170" s="11">
        <v>44592</v>
      </c>
      <c r="AC170" s="12">
        <v>44728</v>
      </c>
      <c r="AD170" s="11">
        <v>44682</v>
      </c>
      <c r="AE170" s="11">
        <v>45777</v>
      </c>
      <c r="AF170" s="10"/>
      <c r="AG170" s="10" t="s">
        <v>1097</v>
      </c>
      <c r="AH170" s="10" t="s">
        <v>1098</v>
      </c>
    </row>
    <row r="171" spans="1:34" ht="70.150000000000006" customHeight="1" x14ac:dyDescent="0.25">
      <c r="A171" s="9" t="s">
        <v>1124</v>
      </c>
      <c r="B171" s="10" t="s">
        <v>1125</v>
      </c>
      <c r="C171" s="10">
        <v>47</v>
      </c>
      <c r="D171" s="10">
        <v>47</v>
      </c>
      <c r="E171" s="10" t="s">
        <v>57</v>
      </c>
      <c r="F171" s="10" t="s">
        <v>58</v>
      </c>
      <c r="G171" s="10">
        <v>372.22</v>
      </c>
      <c r="H171" s="10" t="s">
        <v>59</v>
      </c>
      <c r="I171" s="11">
        <v>42628</v>
      </c>
      <c r="J171" s="11">
        <v>42628</v>
      </c>
      <c r="K171" s="10" t="s">
        <v>63</v>
      </c>
      <c r="L171" s="10"/>
      <c r="M171" s="10" t="s">
        <v>1111</v>
      </c>
      <c r="N171" s="10" t="s">
        <v>60</v>
      </c>
      <c r="O171" s="10"/>
      <c r="P171" s="10" t="s">
        <v>59</v>
      </c>
      <c r="Q171" s="11">
        <v>39938</v>
      </c>
      <c r="R171" s="11">
        <v>38623</v>
      </c>
      <c r="S171" s="10" t="s">
        <v>614</v>
      </c>
      <c r="T171" s="10" t="s">
        <v>1101</v>
      </c>
      <c r="U171" s="10" t="s">
        <v>11</v>
      </c>
      <c r="V171" s="10" t="s">
        <v>1119</v>
      </c>
      <c r="W171" s="10" t="s">
        <v>1120</v>
      </c>
      <c r="X171" s="10" t="s">
        <v>1121</v>
      </c>
      <c r="Y171" s="10" t="s">
        <v>1122</v>
      </c>
      <c r="Z171" s="10" t="s">
        <v>1123</v>
      </c>
      <c r="AA171" s="10"/>
      <c r="AB171" s="11">
        <v>44322</v>
      </c>
      <c r="AC171" s="12">
        <v>44860</v>
      </c>
      <c r="AD171" s="11">
        <v>44396</v>
      </c>
      <c r="AE171" s="11">
        <v>45491</v>
      </c>
      <c r="AF171" s="10"/>
      <c r="AG171" s="10" t="s">
        <v>1097</v>
      </c>
      <c r="AH171" s="10" t="s">
        <v>1098</v>
      </c>
    </row>
    <row r="172" spans="1:34" ht="70.150000000000006" customHeight="1" x14ac:dyDescent="0.25">
      <c r="A172" s="9" t="s">
        <v>1126</v>
      </c>
      <c r="B172" s="10" t="s">
        <v>1127</v>
      </c>
      <c r="C172" s="10">
        <v>47</v>
      </c>
      <c r="D172" s="10">
        <v>47</v>
      </c>
      <c r="E172" s="10" t="s">
        <v>57</v>
      </c>
      <c r="F172" s="10" t="s">
        <v>58</v>
      </c>
      <c r="G172" s="10">
        <v>178.92</v>
      </c>
      <c r="H172" s="10" t="s">
        <v>59</v>
      </c>
      <c r="I172" s="11">
        <v>42733</v>
      </c>
      <c r="J172" s="11">
        <v>42733</v>
      </c>
      <c r="K172" s="10" t="s">
        <v>59</v>
      </c>
      <c r="L172" s="10"/>
      <c r="M172" s="10"/>
      <c r="N172" s="10" t="s">
        <v>60</v>
      </c>
      <c r="O172" s="10"/>
      <c r="P172" s="10" t="s">
        <v>59</v>
      </c>
      <c r="Q172" s="11">
        <v>40970</v>
      </c>
      <c r="R172" s="11">
        <v>40609</v>
      </c>
      <c r="S172" s="10" t="s">
        <v>614</v>
      </c>
      <c r="T172" s="10" t="s">
        <v>1101</v>
      </c>
      <c r="U172" s="10" t="s">
        <v>11</v>
      </c>
      <c r="V172" s="10" t="s">
        <v>1119</v>
      </c>
      <c r="W172" s="10" t="s">
        <v>1120</v>
      </c>
      <c r="X172" s="10" t="s">
        <v>1121</v>
      </c>
      <c r="Y172" s="10" t="s">
        <v>1122</v>
      </c>
      <c r="Z172" s="10" t="s">
        <v>1123</v>
      </c>
      <c r="AA172" s="10"/>
      <c r="AB172" s="11">
        <v>44592</v>
      </c>
      <c r="AC172" s="12">
        <v>44735</v>
      </c>
      <c r="AD172" s="11">
        <v>44682</v>
      </c>
      <c r="AE172" s="11">
        <v>45777</v>
      </c>
      <c r="AF172" s="10"/>
      <c r="AG172" s="10" t="s">
        <v>1097</v>
      </c>
      <c r="AH172" s="10" t="s">
        <v>1098</v>
      </c>
    </row>
    <row r="173" spans="1:34" ht="70.150000000000006" customHeight="1" x14ac:dyDescent="0.25">
      <c r="A173" s="9" t="s">
        <v>1128</v>
      </c>
      <c r="B173" s="53" t="s">
        <v>1129</v>
      </c>
      <c r="C173" s="10" t="s">
        <v>1130</v>
      </c>
      <c r="D173" s="10">
        <v>47</v>
      </c>
      <c r="E173" s="10" t="s">
        <v>57</v>
      </c>
      <c r="F173" s="10" t="s">
        <v>58</v>
      </c>
      <c r="G173" s="10">
        <v>3784.36</v>
      </c>
      <c r="H173" s="10" t="s">
        <v>59</v>
      </c>
      <c r="I173" s="11">
        <v>42562</v>
      </c>
      <c r="J173" s="11">
        <v>44203</v>
      </c>
      <c r="K173" s="10" t="s">
        <v>63</v>
      </c>
      <c r="L173" s="10" t="s">
        <v>115</v>
      </c>
      <c r="M173" s="10"/>
      <c r="N173" s="10" t="s">
        <v>612</v>
      </c>
      <c r="O173" s="10"/>
      <c r="P173" s="10" t="s">
        <v>59</v>
      </c>
      <c r="Q173" s="11">
        <v>41330</v>
      </c>
      <c r="R173" s="11">
        <v>40245</v>
      </c>
      <c r="S173" s="10" t="s">
        <v>61</v>
      </c>
      <c r="T173" s="10" t="s">
        <v>1131</v>
      </c>
      <c r="U173" s="10" t="s">
        <v>11</v>
      </c>
      <c r="V173" s="10" t="s">
        <v>1131</v>
      </c>
      <c r="W173" s="10" t="s">
        <v>1132</v>
      </c>
      <c r="X173" s="10" t="s">
        <v>580</v>
      </c>
      <c r="Y173" s="10" t="s">
        <v>1133</v>
      </c>
      <c r="Z173" s="10" t="s">
        <v>1134</v>
      </c>
      <c r="AA173" s="10"/>
      <c r="AB173" s="11">
        <v>44565</v>
      </c>
      <c r="AC173" s="12"/>
      <c r="AD173" s="58" t="s">
        <v>299</v>
      </c>
      <c r="AE173" s="58" t="s">
        <v>1135</v>
      </c>
      <c r="AF173" s="10"/>
      <c r="AG173" s="10" t="s">
        <v>1097</v>
      </c>
      <c r="AH173" s="10" t="s">
        <v>1098</v>
      </c>
    </row>
    <row r="174" spans="1:34" ht="70.150000000000006" customHeight="1" x14ac:dyDescent="0.25">
      <c r="A174" s="9" t="s">
        <v>549</v>
      </c>
      <c r="B174" s="10" t="s">
        <v>550</v>
      </c>
      <c r="C174" s="10">
        <v>64</v>
      </c>
      <c r="D174" s="10">
        <v>64</v>
      </c>
      <c r="E174" s="10" t="s">
        <v>57</v>
      </c>
      <c r="F174" s="10" t="s">
        <v>58</v>
      </c>
      <c r="G174" s="10">
        <v>16321.96</v>
      </c>
      <c r="H174" s="10" t="s">
        <v>11</v>
      </c>
      <c r="I174" s="11">
        <v>42541</v>
      </c>
      <c r="J174" s="11">
        <v>42541</v>
      </c>
      <c r="K174" s="10" t="s">
        <v>12</v>
      </c>
      <c r="L174" s="10"/>
      <c r="M174" s="10"/>
      <c r="N174" s="10" t="s">
        <v>551</v>
      </c>
      <c r="O174" s="10" t="s">
        <v>552</v>
      </c>
      <c r="P174" s="10"/>
      <c r="Q174" s="11"/>
      <c r="R174" s="11"/>
      <c r="S174" s="10"/>
      <c r="T174" s="10" t="s">
        <v>74</v>
      </c>
      <c r="U174" s="10" t="s">
        <v>12</v>
      </c>
      <c r="V174" s="10"/>
      <c r="W174" s="10"/>
      <c r="X174" s="10"/>
      <c r="Y174" s="10"/>
      <c r="Z174" s="10"/>
      <c r="AA174" s="10"/>
      <c r="AB174" s="11"/>
      <c r="AC174" s="12"/>
      <c r="AD174" s="11"/>
      <c r="AE174" s="11"/>
      <c r="AF174" s="10"/>
      <c r="AG174" s="10"/>
      <c r="AH174" s="10" t="s">
        <v>553</v>
      </c>
    </row>
    <row r="175" spans="1:34" ht="70.150000000000006" customHeight="1" x14ac:dyDescent="0.25">
      <c r="A175" s="9" t="s">
        <v>554</v>
      </c>
      <c r="B175" s="10" t="s">
        <v>555</v>
      </c>
      <c r="C175" s="10">
        <v>64</v>
      </c>
      <c r="D175" s="10">
        <v>64</v>
      </c>
      <c r="E175" s="10" t="s">
        <v>57</v>
      </c>
      <c r="F175" s="10" t="s">
        <v>58</v>
      </c>
      <c r="G175" s="10">
        <v>13456.7</v>
      </c>
      <c r="H175" s="10" t="s">
        <v>11</v>
      </c>
      <c r="I175" s="11">
        <v>41915</v>
      </c>
      <c r="J175" s="11">
        <v>41915</v>
      </c>
      <c r="K175" s="10" t="s">
        <v>12</v>
      </c>
      <c r="L175" s="10"/>
      <c r="M175" s="10"/>
      <c r="N175" s="10" t="s">
        <v>551</v>
      </c>
      <c r="O175" s="10" t="s">
        <v>552</v>
      </c>
      <c r="P175" s="10"/>
      <c r="Q175" s="11"/>
      <c r="R175" s="11"/>
      <c r="S175" s="10"/>
      <c r="T175" s="10" t="s">
        <v>74</v>
      </c>
      <c r="U175" s="10" t="s">
        <v>12</v>
      </c>
      <c r="V175" s="10"/>
      <c r="W175" s="10"/>
      <c r="X175" s="10"/>
      <c r="Y175" s="10"/>
      <c r="Z175" s="10"/>
      <c r="AA175" s="10"/>
      <c r="AB175" s="11"/>
      <c r="AC175" s="12"/>
      <c r="AD175" s="11"/>
      <c r="AE175" s="11"/>
      <c r="AF175" s="10"/>
      <c r="AG175" s="10"/>
      <c r="AH175" s="10" t="s">
        <v>553</v>
      </c>
    </row>
    <row r="176" spans="1:34" ht="70.150000000000006" customHeight="1" x14ac:dyDescent="0.25">
      <c r="A176" s="9" t="s">
        <v>556</v>
      </c>
      <c r="B176" s="10" t="s">
        <v>557</v>
      </c>
      <c r="C176" s="10">
        <v>64</v>
      </c>
      <c r="D176" s="10">
        <v>64</v>
      </c>
      <c r="E176" s="10" t="s">
        <v>57</v>
      </c>
      <c r="F176" s="10" t="s">
        <v>58</v>
      </c>
      <c r="G176" s="10">
        <v>25742.43</v>
      </c>
      <c r="H176" s="10" t="s">
        <v>11</v>
      </c>
      <c r="I176" s="11">
        <v>41842</v>
      </c>
      <c r="J176" s="11">
        <v>41842</v>
      </c>
      <c r="K176" s="10" t="s">
        <v>12</v>
      </c>
      <c r="L176" s="10"/>
      <c r="M176" s="10"/>
      <c r="N176" s="10" t="s">
        <v>551</v>
      </c>
      <c r="O176" s="10" t="s">
        <v>552</v>
      </c>
      <c r="P176" s="10"/>
      <c r="Q176" s="11"/>
      <c r="R176" s="11"/>
      <c r="S176" s="10"/>
      <c r="T176" s="10" t="s">
        <v>74</v>
      </c>
      <c r="U176" s="10" t="s">
        <v>12</v>
      </c>
      <c r="V176" s="10"/>
      <c r="W176" s="10"/>
      <c r="X176" s="10"/>
      <c r="Y176" s="10"/>
      <c r="Z176" s="10"/>
      <c r="AA176" s="10"/>
      <c r="AB176" s="11"/>
      <c r="AC176" s="12"/>
      <c r="AD176" s="11"/>
      <c r="AE176" s="11"/>
      <c r="AF176" s="10"/>
      <c r="AG176" s="10"/>
      <c r="AH176" s="10" t="s">
        <v>553</v>
      </c>
    </row>
    <row r="177" spans="1:34" ht="70.150000000000006" customHeight="1" thickBot="1" x14ac:dyDescent="0.3">
      <c r="A177" s="18" t="s">
        <v>558</v>
      </c>
      <c r="B177" s="19" t="s">
        <v>559</v>
      </c>
      <c r="C177" s="19">
        <v>64</v>
      </c>
      <c r="D177" s="19">
        <v>64</v>
      </c>
      <c r="E177" s="19" t="s">
        <v>57</v>
      </c>
      <c r="F177" s="19" t="s">
        <v>58</v>
      </c>
      <c r="G177" s="19">
        <v>8678.61</v>
      </c>
      <c r="H177" s="19" t="s">
        <v>11</v>
      </c>
      <c r="I177" s="20">
        <v>41842</v>
      </c>
      <c r="J177" s="20">
        <v>41842</v>
      </c>
      <c r="K177" s="19" t="s">
        <v>12</v>
      </c>
      <c r="L177" s="19"/>
      <c r="M177" s="19"/>
      <c r="N177" s="19" t="s">
        <v>551</v>
      </c>
      <c r="O177" s="19" t="s">
        <v>552</v>
      </c>
      <c r="P177" s="19"/>
      <c r="Q177" s="20"/>
      <c r="R177" s="20"/>
      <c r="S177" s="19"/>
      <c r="T177" s="19" t="s">
        <v>74</v>
      </c>
      <c r="U177" s="19" t="s">
        <v>12</v>
      </c>
      <c r="V177" s="19"/>
      <c r="W177" s="19"/>
      <c r="X177" s="19"/>
      <c r="Y177" s="19"/>
      <c r="Z177" s="19"/>
      <c r="AA177" s="19"/>
      <c r="AB177" s="20"/>
      <c r="AC177" s="21"/>
      <c r="AD177" s="20"/>
      <c r="AE177" s="20"/>
      <c r="AF177" s="19"/>
      <c r="AG177" s="19"/>
      <c r="AH177" s="19" t="s">
        <v>553</v>
      </c>
    </row>
    <row r="178" spans="1:34" ht="70.150000000000006" customHeight="1" x14ac:dyDescent="0.25">
      <c r="A178" s="22" t="s">
        <v>560</v>
      </c>
      <c r="B178" s="23" t="s">
        <v>561</v>
      </c>
      <c r="C178" s="23">
        <v>64</v>
      </c>
      <c r="D178" s="23">
        <v>64</v>
      </c>
      <c r="E178" s="23" t="s">
        <v>57</v>
      </c>
      <c r="F178" s="23" t="s">
        <v>58</v>
      </c>
      <c r="G178" s="23">
        <v>14223.99</v>
      </c>
      <c r="H178" s="23" t="s">
        <v>11</v>
      </c>
      <c r="I178" s="24">
        <v>41842</v>
      </c>
      <c r="J178" s="24">
        <v>41842</v>
      </c>
      <c r="K178" s="23" t="s">
        <v>12</v>
      </c>
      <c r="L178" s="23"/>
      <c r="M178" s="23"/>
      <c r="N178" s="23" t="s">
        <v>551</v>
      </c>
      <c r="O178" s="23" t="s">
        <v>552</v>
      </c>
      <c r="P178" s="23"/>
      <c r="Q178" s="24"/>
      <c r="R178" s="24"/>
      <c r="S178" s="23"/>
      <c r="T178" s="23" t="s">
        <v>74</v>
      </c>
      <c r="U178" s="23" t="s">
        <v>12</v>
      </c>
      <c r="V178" s="23"/>
      <c r="W178" s="23"/>
      <c r="X178" s="23"/>
      <c r="Y178" s="23"/>
      <c r="Z178" s="23"/>
      <c r="AA178" s="23"/>
      <c r="AB178" s="24"/>
      <c r="AC178" s="25"/>
      <c r="AD178" s="24"/>
      <c r="AE178" s="24"/>
      <c r="AF178" s="23"/>
      <c r="AG178" s="23"/>
      <c r="AH178" s="23" t="s">
        <v>553</v>
      </c>
    </row>
    <row r="179" spans="1:34" ht="70.150000000000006" customHeight="1" x14ac:dyDescent="0.25">
      <c r="A179" s="9" t="s">
        <v>562</v>
      </c>
      <c r="B179" s="10" t="s">
        <v>563</v>
      </c>
      <c r="C179" s="10">
        <v>64</v>
      </c>
      <c r="D179" s="10">
        <v>64</v>
      </c>
      <c r="E179" s="10" t="s">
        <v>57</v>
      </c>
      <c r="F179" s="10" t="s">
        <v>58</v>
      </c>
      <c r="G179" s="10">
        <v>5587.56</v>
      </c>
      <c r="H179" s="10" t="s">
        <v>11</v>
      </c>
      <c r="I179" s="11">
        <v>41842</v>
      </c>
      <c r="J179" s="11">
        <v>41842</v>
      </c>
      <c r="K179" s="10" t="s">
        <v>12</v>
      </c>
      <c r="L179" s="10"/>
      <c r="M179" s="10"/>
      <c r="N179" s="10" t="s">
        <v>551</v>
      </c>
      <c r="O179" s="10" t="s">
        <v>552</v>
      </c>
      <c r="P179" s="10"/>
      <c r="Q179" s="11"/>
      <c r="R179" s="11"/>
      <c r="S179" s="10"/>
      <c r="T179" s="10" t="s">
        <v>74</v>
      </c>
      <c r="U179" s="10" t="s">
        <v>12</v>
      </c>
      <c r="V179" s="10"/>
      <c r="W179" s="10"/>
      <c r="X179" s="10"/>
      <c r="Y179" s="10"/>
      <c r="Z179" s="10"/>
      <c r="AA179" s="10"/>
      <c r="AB179" s="11"/>
      <c r="AC179" s="25"/>
      <c r="AD179" s="11"/>
      <c r="AE179" s="11"/>
      <c r="AF179" s="10"/>
      <c r="AG179" s="10"/>
      <c r="AH179" s="10" t="s">
        <v>553</v>
      </c>
    </row>
    <row r="180" spans="1:34" ht="70.150000000000006" customHeight="1" x14ac:dyDescent="0.25">
      <c r="A180" s="9" t="s">
        <v>564</v>
      </c>
      <c r="B180" s="10" t="s">
        <v>565</v>
      </c>
      <c r="C180" s="10">
        <v>64</v>
      </c>
      <c r="D180" s="10">
        <v>64</v>
      </c>
      <c r="E180" s="10" t="s">
        <v>57</v>
      </c>
      <c r="F180" s="10" t="s">
        <v>58</v>
      </c>
      <c r="G180" s="10">
        <v>14490.67</v>
      </c>
      <c r="H180" s="10" t="s">
        <v>11</v>
      </c>
      <c r="I180" s="11">
        <v>41842</v>
      </c>
      <c r="J180" s="11">
        <v>41842</v>
      </c>
      <c r="K180" s="10" t="s">
        <v>11</v>
      </c>
      <c r="L180" s="10" t="s">
        <v>566</v>
      </c>
      <c r="M180" s="10" t="s">
        <v>567</v>
      </c>
      <c r="N180" s="10" t="s">
        <v>551</v>
      </c>
      <c r="O180" s="10" t="s">
        <v>552</v>
      </c>
      <c r="P180" s="10"/>
      <c r="Q180" s="11"/>
      <c r="R180" s="11"/>
      <c r="S180" s="10"/>
      <c r="T180" s="10" t="s">
        <v>74</v>
      </c>
      <c r="U180" s="10" t="s">
        <v>12</v>
      </c>
      <c r="V180" s="10"/>
      <c r="W180" s="10"/>
      <c r="X180" s="10"/>
      <c r="Y180" s="10"/>
      <c r="Z180" s="10"/>
      <c r="AA180" s="10"/>
      <c r="AB180" s="11"/>
      <c r="AC180" s="25"/>
      <c r="AD180" s="11"/>
      <c r="AE180" s="11"/>
      <c r="AF180" s="10"/>
      <c r="AG180" s="10"/>
      <c r="AH180" s="10" t="s">
        <v>553</v>
      </c>
    </row>
    <row r="181" spans="1:34" ht="70.150000000000006" customHeight="1" x14ac:dyDescent="0.25">
      <c r="A181" s="9" t="s">
        <v>568</v>
      </c>
      <c r="B181" s="10" t="s">
        <v>569</v>
      </c>
      <c r="C181" s="10">
        <v>64</v>
      </c>
      <c r="D181" s="10">
        <v>64</v>
      </c>
      <c r="E181" s="10" t="s">
        <v>57</v>
      </c>
      <c r="F181" s="10" t="s">
        <v>58</v>
      </c>
      <c r="G181" s="10">
        <v>14575.59</v>
      </c>
      <c r="H181" s="10" t="s">
        <v>11</v>
      </c>
      <c r="I181" s="11">
        <v>41842</v>
      </c>
      <c r="J181" s="11">
        <v>41842</v>
      </c>
      <c r="K181" s="10" t="s">
        <v>11</v>
      </c>
      <c r="L181" s="10" t="s">
        <v>566</v>
      </c>
      <c r="M181" s="10" t="s">
        <v>567</v>
      </c>
      <c r="N181" s="10" t="s">
        <v>551</v>
      </c>
      <c r="O181" s="10" t="s">
        <v>552</v>
      </c>
      <c r="P181" s="10"/>
      <c r="Q181" s="11"/>
      <c r="R181" s="11"/>
      <c r="S181" s="10"/>
      <c r="T181" s="10" t="s">
        <v>74</v>
      </c>
      <c r="U181" s="10" t="s">
        <v>12</v>
      </c>
      <c r="V181" s="10"/>
      <c r="W181" s="10"/>
      <c r="X181" s="10"/>
      <c r="Y181" s="10"/>
      <c r="Z181" s="10"/>
      <c r="AA181" s="10"/>
      <c r="AB181" s="11"/>
      <c r="AC181" s="25"/>
      <c r="AD181" s="11"/>
      <c r="AE181" s="11"/>
      <c r="AF181" s="10"/>
      <c r="AG181" s="10"/>
      <c r="AH181" s="10" t="s">
        <v>553</v>
      </c>
    </row>
    <row r="182" spans="1:34" ht="70.150000000000006" customHeight="1" x14ac:dyDescent="0.25">
      <c r="A182" s="9" t="s">
        <v>570</v>
      </c>
      <c r="B182" s="10" t="s">
        <v>571</v>
      </c>
      <c r="C182" s="10">
        <v>64</v>
      </c>
      <c r="D182" s="10">
        <v>64</v>
      </c>
      <c r="E182" s="10" t="s">
        <v>57</v>
      </c>
      <c r="F182" s="10" t="s">
        <v>58</v>
      </c>
      <c r="G182" s="10">
        <v>8970.6</v>
      </c>
      <c r="H182" s="10" t="s">
        <v>11</v>
      </c>
      <c r="I182" s="11">
        <v>41842</v>
      </c>
      <c r="J182" s="11">
        <v>41842</v>
      </c>
      <c r="K182" s="10" t="s">
        <v>11</v>
      </c>
      <c r="L182" s="10" t="s">
        <v>566</v>
      </c>
      <c r="M182" s="10" t="s">
        <v>567</v>
      </c>
      <c r="N182" s="10" t="s">
        <v>551</v>
      </c>
      <c r="O182" s="10" t="s">
        <v>552</v>
      </c>
      <c r="P182" s="10"/>
      <c r="Q182" s="11"/>
      <c r="R182" s="11"/>
      <c r="S182" s="10"/>
      <c r="T182" s="10" t="s">
        <v>74</v>
      </c>
      <c r="U182" s="10" t="s">
        <v>12</v>
      </c>
      <c r="V182" s="10"/>
      <c r="W182" s="10"/>
      <c r="X182" s="10"/>
      <c r="Y182" s="10"/>
      <c r="Z182" s="10"/>
      <c r="AA182" s="10"/>
      <c r="AB182" s="11"/>
      <c r="AC182" s="12"/>
      <c r="AD182" s="11"/>
      <c r="AE182" s="11"/>
      <c r="AF182" s="10"/>
      <c r="AG182" s="10"/>
      <c r="AH182" s="10" t="s">
        <v>553</v>
      </c>
    </row>
    <row r="183" spans="1:34" ht="70.150000000000006" customHeight="1" x14ac:dyDescent="0.25">
      <c r="A183" s="9" t="s">
        <v>572</v>
      </c>
      <c r="B183" s="10" t="s">
        <v>573</v>
      </c>
      <c r="C183" s="10">
        <v>64</v>
      </c>
      <c r="D183" s="10">
        <v>64</v>
      </c>
      <c r="E183" s="10" t="s">
        <v>57</v>
      </c>
      <c r="F183" s="10" t="s">
        <v>58</v>
      </c>
      <c r="G183" s="10">
        <v>12961.93</v>
      </c>
      <c r="H183" s="10" t="s">
        <v>11</v>
      </c>
      <c r="I183" s="11">
        <v>41842</v>
      </c>
      <c r="J183" s="11">
        <v>41842</v>
      </c>
      <c r="K183" s="10" t="s">
        <v>11</v>
      </c>
      <c r="L183" s="10" t="s">
        <v>566</v>
      </c>
      <c r="M183" s="10" t="s">
        <v>567</v>
      </c>
      <c r="N183" s="10" t="s">
        <v>551</v>
      </c>
      <c r="O183" s="10" t="s">
        <v>552</v>
      </c>
      <c r="P183" s="10"/>
      <c r="Q183" s="11"/>
      <c r="R183" s="11"/>
      <c r="S183" s="10"/>
      <c r="T183" s="10" t="s">
        <v>74</v>
      </c>
      <c r="U183" s="10" t="s">
        <v>12</v>
      </c>
      <c r="V183" s="10"/>
      <c r="W183" s="10"/>
      <c r="X183" s="10"/>
      <c r="Y183" s="10"/>
      <c r="Z183" s="10"/>
      <c r="AA183" s="10"/>
      <c r="AB183" s="11"/>
      <c r="AC183" s="12"/>
      <c r="AD183" s="11"/>
      <c r="AE183" s="11"/>
      <c r="AF183" s="10"/>
      <c r="AG183" s="10"/>
      <c r="AH183" s="10" t="s">
        <v>553</v>
      </c>
    </row>
    <row r="184" spans="1:34" ht="70.150000000000006" customHeight="1" x14ac:dyDescent="0.25">
      <c r="A184" s="9" t="s">
        <v>574</v>
      </c>
      <c r="B184" s="10" t="s">
        <v>575</v>
      </c>
      <c r="C184" s="10">
        <v>64</v>
      </c>
      <c r="D184" s="10">
        <v>64</v>
      </c>
      <c r="E184" s="10" t="s">
        <v>57</v>
      </c>
      <c r="F184" s="10" t="s">
        <v>58</v>
      </c>
      <c r="G184" s="10">
        <v>2452.0300000000002</v>
      </c>
      <c r="H184" s="10" t="s">
        <v>11</v>
      </c>
      <c r="I184" s="11">
        <v>41926</v>
      </c>
      <c r="J184" s="11">
        <v>41926</v>
      </c>
      <c r="K184" s="10" t="s">
        <v>11</v>
      </c>
      <c r="L184" s="10" t="s">
        <v>566</v>
      </c>
      <c r="M184" s="10" t="s">
        <v>567</v>
      </c>
      <c r="N184" s="10" t="s">
        <v>551</v>
      </c>
      <c r="O184" s="10" t="s">
        <v>552</v>
      </c>
      <c r="P184" s="10"/>
      <c r="Q184" s="11"/>
      <c r="R184" s="11"/>
      <c r="S184" s="10"/>
      <c r="T184" s="10" t="s">
        <v>74</v>
      </c>
      <c r="U184" s="10" t="s">
        <v>12</v>
      </c>
      <c r="V184" s="10"/>
      <c r="W184" s="10"/>
      <c r="X184" s="10"/>
      <c r="Y184" s="10"/>
      <c r="Z184" s="10"/>
      <c r="AA184" s="10"/>
      <c r="AB184" s="11"/>
      <c r="AC184" s="12"/>
      <c r="AD184" s="11"/>
      <c r="AE184" s="11"/>
      <c r="AF184" s="10"/>
      <c r="AG184" s="10"/>
      <c r="AH184" s="10" t="s">
        <v>553</v>
      </c>
    </row>
    <row r="185" spans="1:34" ht="70.150000000000006" customHeight="1" x14ac:dyDescent="0.25">
      <c r="A185" s="9" t="s">
        <v>576</v>
      </c>
      <c r="B185" s="10" t="s">
        <v>577</v>
      </c>
      <c r="C185" s="10">
        <v>64</v>
      </c>
      <c r="D185" s="10">
        <v>64</v>
      </c>
      <c r="E185" s="10" t="s">
        <v>57</v>
      </c>
      <c r="F185" s="10" t="s">
        <v>58</v>
      </c>
      <c r="G185" s="10">
        <v>12728.44</v>
      </c>
      <c r="H185" s="10" t="s">
        <v>11</v>
      </c>
      <c r="I185" s="11">
        <v>41842</v>
      </c>
      <c r="J185" s="11">
        <v>41842</v>
      </c>
      <c r="K185" s="10" t="s">
        <v>11</v>
      </c>
      <c r="L185" s="10" t="s">
        <v>566</v>
      </c>
      <c r="M185" s="10" t="s">
        <v>567</v>
      </c>
      <c r="N185" s="10" t="s">
        <v>60</v>
      </c>
      <c r="O185" s="10"/>
      <c r="P185" s="10" t="s">
        <v>12</v>
      </c>
      <c r="Q185" s="11">
        <v>42433</v>
      </c>
      <c r="R185" s="11">
        <v>41228</v>
      </c>
      <c r="S185" s="10" t="s">
        <v>61</v>
      </c>
      <c r="T185" s="10" t="s">
        <v>578</v>
      </c>
      <c r="U185" s="10" t="s">
        <v>11</v>
      </c>
      <c r="V185" s="10" t="s">
        <v>578</v>
      </c>
      <c r="W185" s="10" t="s">
        <v>579</v>
      </c>
      <c r="X185" s="10" t="s">
        <v>580</v>
      </c>
      <c r="Y185" s="10" t="s">
        <v>581</v>
      </c>
      <c r="Z185" s="10" t="s">
        <v>582</v>
      </c>
      <c r="AA185" s="10"/>
      <c r="AB185" s="11">
        <v>44287</v>
      </c>
      <c r="AC185" s="12"/>
      <c r="AD185" s="11">
        <v>44317</v>
      </c>
      <c r="AE185" s="11">
        <v>45412</v>
      </c>
      <c r="AF185" s="10"/>
      <c r="AG185" s="10"/>
      <c r="AH185" s="10" t="s">
        <v>553</v>
      </c>
    </row>
    <row r="186" spans="1:34" ht="70.150000000000006" customHeight="1" x14ac:dyDescent="0.25">
      <c r="A186" s="9" t="s">
        <v>583</v>
      </c>
      <c r="B186" s="10" t="s">
        <v>584</v>
      </c>
      <c r="C186" s="10">
        <v>64</v>
      </c>
      <c r="D186" s="10">
        <v>64</v>
      </c>
      <c r="E186" s="10" t="s">
        <v>57</v>
      </c>
      <c r="F186" s="10" t="s">
        <v>58</v>
      </c>
      <c r="G186" s="10">
        <v>18445.669999999998</v>
      </c>
      <c r="H186" s="10" t="s">
        <v>11</v>
      </c>
      <c r="I186" s="11">
        <v>42766</v>
      </c>
      <c r="J186" s="11">
        <v>42766</v>
      </c>
      <c r="K186" s="10" t="s">
        <v>12</v>
      </c>
      <c r="L186" s="10"/>
      <c r="M186" s="10"/>
      <c r="N186" s="10" t="s">
        <v>60</v>
      </c>
      <c r="O186" s="10"/>
      <c r="P186" s="10" t="s">
        <v>12</v>
      </c>
      <c r="Q186" s="11">
        <v>42417</v>
      </c>
      <c r="R186" s="11">
        <v>42394</v>
      </c>
      <c r="S186" s="10" t="s">
        <v>61</v>
      </c>
      <c r="T186" s="10" t="s">
        <v>585</v>
      </c>
      <c r="U186" s="10" t="s">
        <v>11</v>
      </c>
      <c r="V186" s="10" t="s">
        <v>585</v>
      </c>
      <c r="W186" s="10" t="s">
        <v>586</v>
      </c>
      <c r="X186" s="10" t="s">
        <v>580</v>
      </c>
      <c r="Y186" s="10" t="s">
        <v>587</v>
      </c>
      <c r="Z186" s="10" t="s">
        <v>588</v>
      </c>
      <c r="AA186" s="10"/>
      <c r="AB186" s="11"/>
      <c r="AC186" s="12"/>
      <c r="AD186" s="11">
        <v>43996</v>
      </c>
      <c r="AE186" s="13">
        <v>45090</v>
      </c>
      <c r="AF186" s="10"/>
      <c r="AG186" s="10"/>
      <c r="AH186" s="10" t="s">
        <v>553</v>
      </c>
    </row>
    <row r="187" spans="1:34" ht="70.150000000000006" customHeight="1" x14ac:dyDescent="0.25">
      <c r="A187" s="9" t="s">
        <v>589</v>
      </c>
      <c r="B187" s="14" t="s">
        <v>590</v>
      </c>
      <c r="C187" s="10">
        <v>64</v>
      </c>
      <c r="D187" s="10">
        <v>64</v>
      </c>
      <c r="E187" s="10" t="s">
        <v>57</v>
      </c>
      <c r="F187" s="10" t="s">
        <v>58</v>
      </c>
      <c r="G187" s="10">
        <v>3293.28</v>
      </c>
      <c r="H187" s="10" t="s">
        <v>12</v>
      </c>
      <c r="I187" s="11">
        <v>41926</v>
      </c>
      <c r="J187" s="11">
        <v>41926</v>
      </c>
      <c r="K187" s="10" t="s">
        <v>12</v>
      </c>
      <c r="L187" s="10"/>
      <c r="M187" s="10"/>
      <c r="N187" s="14" t="s">
        <v>551</v>
      </c>
      <c r="O187" s="10" t="s">
        <v>552</v>
      </c>
      <c r="P187" s="10"/>
      <c r="Q187" s="11"/>
      <c r="R187" s="11"/>
      <c r="S187" s="14"/>
      <c r="T187" s="10" t="s">
        <v>74</v>
      </c>
      <c r="U187" s="10" t="s">
        <v>12</v>
      </c>
      <c r="V187" s="10"/>
      <c r="W187" s="10"/>
      <c r="X187" s="10"/>
      <c r="Y187" s="10"/>
      <c r="Z187" s="10"/>
      <c r="AA187" s="10" t="s">
        <v>591</v>
      </c>
      <c r="AB187" s="11"/>
      <c r="AC187" s="12"/>
      <c r="AD187" s="11"/>
      <c r="AE187" s="11"/>
      <c r="AF187" s="14" t="s">
        <v>592</v>
      </c>
      <c r="AG187" s="10"/>
      <c r="AH187" s="10" t="s">
        <v>553</v>
      </c>
    </row>
    <row r="188" spans="1:34" ht="70.150000000000006" customHeight="1" x14ac:dyDescent="0.25">
      <c r="A188" s="9" t="s">
        <v>593</v>
      </c>
      <c r="B188" s="10" t="s">
        <v>594</v>
      </c>
      <c r="C188" s="10">
        <v>64</v>
      </c>
      <c r="D188" s="10">
        <v>64</v>
      </c>
      <c r="E188" s="10" t="s">
        <v>57</v>
      </c>
      <c r="F188" s="10" t="s">
        <v>58</v>
      </c>
      <c r="G188" s="10">
        <v>5785.07</v>
      </c>
      <c r="H188" s="10" t="s">
        <v>11</v>
      </c>
      <c r="I188" s="11">
        <v>42733</v>
      </c>
      <c r="J188" s="11">
        <v>42733</v>
      </c>
      <c r="K188" s="10" t="s">
        <v>12</v>
      </c>
      <c r="L188" s="10"/>
      <c r="M188" s="10"/>
      <c r="N188" s="10" t="s">
        <v>60</v>
      </c>
      <c r="O188" s="10"/>
      <c r="P188" s="10" t="s">
        <v>12</v>
      </c>
      <c r="Q188" s="11">
        <v>41821</v>
      </c>
      <c r="R188" s="11">
        <v>40497</v>
      </c>
      <c r="S188" s="10" t="s">
        <v>61</v>
      </c>
      <c r="T188" s="10" t="s">
        <v>595</v>
      </c>
      <c r="U188" s="10" t="s">
        <v>11</v>
      </c>
      <c r="V188" s="10" t="s">
        <v>596</v>
      </c>
      <c r="W188" s="10" t="s">
        <v>597</v>
      </c>
      <c r="X188" s="10" t="s">
        <v>598</v>
      </c>
      <c r="Y188" s="10" t="s">
        <v>599</v>
      </c>
      <c r="Z188" s="10" t="s">
        <v>600</v>
      </c>
      <c r="AA188" s="10"/>
      <c r="AB188" s="11"/>
      <c r="AC188" s="12"/>
      <c r="AD188" s="11"/>
      <c r="AE188" s="11"/>
      <c r="AF188" s="10"/>
      <c r="AG188" s="10"/>
      <c r="AH188" s="10" t="s">
        <v>553</v>
      </c>
    </row>
    <row r="189" spans="1:34" ht="70.150000000000006" customHeight="1" x14ac:dyDescent="0.25">
      <c r="A189" s="9" t="s">
        <v>601</v>
      </c>
      <c r="B189" s="10" t="s">
        <v>602</v>
      </c>
      <c r="C189" s="10">
        <v>64</v>
      </c>
      <c r="D189" s="10">
        <v>64</v>
      </c>
      <c r="E189" s="10" t="s">
        <v>57</v>
      </c>
      <c r="F189" s="10" t="s">
        <v>58</v>
      </c>
      <c r="G189" s="10">
        <v>5378.39</v>
      </c>
      <c r="H189" s="10" t="s">
        <v>11</v>
      </c>
      <c r="I189" s="11">
        <v>41858</v>
      </c>
      <c r="J189" s="11">
        <v>44341</v>
      </c>
      <c r="K189" s="10" t="s">
        <v>12</v>
      </c>
      <c r="L189" s="10"/>
      <c r="M189" s="10"/>
      <c r="N189" s="10" t="s">
        <v>60</v>
      </c>
      <c r="O189" s="10" t="s">
        <v>603</v>
      </c>
      <c r="P189" s="10" t="s">
        <v>12</v>
      </c>
      <c r="Q189" s="11" t="s">
        <v>604</v>
      </c>
      <c r="R189" s="11">
        <v>44225</v>
      </c>
      <c r="S189" s="10" t="s">
        <v>61</v>
      </c>
      <c r="T189" s="10" t="s">
        <v>605</v>
      </c>
      <c r="U189" s="10" t="s">
        <v>11</v>
      </c>
      <c r="V189" s="10" t="s">
        <v>605</v>
      </c>
      <c r="W189" s="10" t="s">
        <v>606</v>
      </c>
      <c r="X189" s="10" t="s">
        <v>607</v>
      </c>
      <c r="Y189" s="10" t="s">
        <v>608</v>
      </c>
      <c r="Z189" s="10" t="s">
        <v>609</v>
      </c>
      <c r="AA189" s="10"/>
      <c r="AB189" s="11">
        <v>43850</v>
      </c>
      <c r="AC189" s="12"/>
      <c r="AD189" s="11">
        <v>44292</v>
      </c>
      <c r="AE189" s="11">
        <v>45387</v>
      </c>
      <c r="AF189" s="10"/>
      <c r="AG189" s="10"/>
      <c r="AH189" s="10" t="s">
        <v>553</v>
      </c>
    </row>
    <row r="190" spans="1:34" ht="70.150000000000006" customHeight="1" x14ac:dyDescent="0.25">
      <c r="A190" s="9" t="s">
        <v>610</v>
      </c>
      <c r="B190" s="10" t="s">
        <v>611</v>
      </c>
      <c r="C190" s="10">
        <v>64</v>
      </c>
      <c r="D190" s="10">
        <v>64</v>
      </c>
      <c r="E190" s="10" t="s">
        <v>57</v>
      </c>
      <c r="F190" s="10" t="s">
        <v>58</v>
      </c>
      <c r="G190" s="10">
        <v>270.36</v>
      </c>
      <c r="H190" s="10" t="s">
        <v>12</v>
      </c>
      <c r="I190" s="11">
        <v>39960</v>
      </c>
      <c r="J190" s="11">
        <v>39960</v>
      </c>
      <c r="K190" s="10" t="s">
        <v>11</v>
      </c>
      <c r="L190" s="10" t="s">
        <v>612</v>
      </c>
      <c r="M190" s="10" t="s">
        <v>613</v>
      </c>
      <c r="N190" s="10" t="s">
        <v>60</v>
      </c>
      <c r="O190" s="10"/>
      <c r="P190" s="10" t="s">
        <v>12</v>
      </c>
      <c r="Q190" s="11">
        <v>44392</v>
      </c>
      <c r="R190" s="11">
        <v>44273</v>
      </c>
      <c r="S190" s="10" t="s">
        <v>614</v>
      </c>
      <c r="T190" s="10" t="s">
        <v>615</v>
      </c>
      <c r="U190" s="10" t="s">
        <v>12</v>
      </c>
      <c r="V190" s="10"/>
      <c r="W190" s="10"/>
      <c r="X190" s="10"/>
      <c r="Y190" s="10"/>
      <c r="Z190" s="10"/>
      <c r="AA190" s="10" t="s">
        <v>616</v>
      </c>
      <c r="AB190" s="11"/>
      <c r="AC190" s="12"/>
      <c r="AD190" s="11"/>
      <c r="AE190" s="11"/>
      <c r="AF190" s="10"/>
      <c r="AG190" s="10"/>
      <c r="AH190" s="10" t="s">
        <v>553</v>
      </c>
    </row>
    <row r="191" spans="1:34" ht="70.150000000000006" customHeight="1" x14ac:dyDescent="0.25">
      <c r="A191" s="9" t="s">
        <v>617</v>
      </c>
      <c r="B191" s="10" t="s">
        <v>618</v>
      </c>
      <c r="C191" s="10">
        <v>64</v>
      </c>
      <c r="D191" s="10">
        <v>64</v>
      </c>
      <c r="E191" s="10" t="s">
        <v>57</v>
      </c>
      <c r="F191" s="10" t="s">
        <v>58</v>
      </c>
      <c r="G191" s="10">
        <v>16.440000000000001</v>
      </c>
      <c r="H191" s="10" t="s">
        <v>12</v>
      </c>
      <c r="I191" s="11">
        <v>38951</v>
      </c>
      <c r="J191" s="11">
        <v>38951</v>
      </c>
      <c r="K191" s="10" t="s">
        <v>11</v>
      </c>
      <c r="L191" s="10" t="s">
        <v>612</v>
      </c>
      <c r="M191" s="10" t="s">
        <v>613</v>
      </c>
      <c r="N191" s="10" t="s">
        <v>612</v>
      </c>
      <c r="O191" s="10" t="s">
        <v>619</v>
      </c>
      <c r="P191" s="10" t="s">
        <v>12</v>
      </c>
      <c r="Q191" s="11"/>
      <c r="R191" s="11">
        <v>44176</v>
      </c>
      <c r="S191" s="10" t="s">
        <v>614</v>
      </c>
      <c r="T191" s="27" t="s">
        <v>620</v>
      </c>
      <c r="U191" s="10" t="s">
        <v>11</v>
      </c>
      <c r="V191" s="10" t="s">
        <v>621</v>
      </c>
      <c r="W191" s="10" t="s">
        <v>622</v>
      </c>
      <c r="X191" s="10" t="s">
        <v>623</v>
      </c>
      <c r="Y191" s="10" t="s">
        <v>624</v>
      </c>
      <c r="Z191" s="10" t="s">
        <v>625</v>
      </c>
      <c r="AA191" s="10" t="s">
        <v>626</v>
      </c>
      <c r="AB191" s="11"/>
      <c r="AC191" s="12"/>
      <c r="AD191" s="11"/>
      <c r="AE191" s="11"/>
      <c r="AF191" s="10"/>
      <c r="AG191" s="10"/>
      <c r="AH191" s="10" t="s">
        <v>553</v>
      </c>
    </row>
    <row r="192" spans="1:34" ht="70.150000000000006" customHeight="1" x14ac:dyDescent="0.25">
      <c r="A192" s="9" t="s">
        <v>1070</v>
      </c>
      <c r="B192" s="10" t="s">
        <v>1071</v>
      </c>
      <c r="C192" s="10">
        <v>40</v>
      </c>
      <c r="D192" s="10">
        <v>40</v>
      </c>
      <c r="E192" s="10" t="s">
        <v>57</v>
      </c>
      <c r="F192" s="10" t="s">
        <v>58</v>
      </c>
      <c r="G192" s="10">
        <v>995.42</v>
      </c>
      <c r="H192" s="10" t="s">
        <v>12</v>
      </c>
      <c r="I192" s="11">
        <v>42739</v>
      </c>
      <c r="J192" s="11">
        <v>42739</v>
      </c>
      <c r="K192" s="10" t="s">
        <v>12</v>
      </c>
      <c r="L192" s="10"/>
      <c r="M192" s="10"/>
      <c r="N192" s="10" t="s">
        <v>999</v>
      </c>
      <c r="O192" s="10"/>
      <c r="P192" s="10"/>
      <c r="Q192" s="11">
        <v>42929</v>
      </c>
      <c r="R192" s="11">
        <v>38870</v>
      </c>
      <c r="S192" s="10" t="s">
        <v>74</v>
      </c>
      <c r="T192" s="10" t="s">
        <v>74</v>
      </c>
      <c r="U192" s="10" t="s">
        <v>63</v>
      </c>
      <c r="V192" s="10" t="s">
        <v>1009</v>
      </c>
      <c r="W192" s="10" t="s">
        <v>1010</v>
      </c>
      <c r="X192" s="10" t="s">
        <v>1011</v>
      </c>
      <c r="Y192" s="10" t="s">
        <v>1012</v>
      </c>
      <c r="Z192" s="10" t="s">
        <v>1013</v>
      </c>
      <c r="AA192" s="10"/>
      <c r="AB192" s="11">
        <v>44378</v>
      </c>
      <c r="AC192" s="12"/>
      <c r="AD192" s="11">
        <v>44652</v>
      </c>
      <c r="AE192" s="11">
        <v>45747</v>
      </c>
      <c r="AF192" s="10"/>
      <c r="AG192" s="10" t="s">
        <v>499</v>
      </c>
      <c r="AH192" s="10" t="s">
        <v>500</v>
      </c>
    </row>
    <row r="193" spans="1:34" ht="70.150000000000006" customHeight="1" x14ac:dyDescent="0.25">
      <c r="A193" s="65" t="s">
        <v>1374</v>
      </c>
      <c r="B193" s="66" t="s">
        <v>1375</v>
      </c>
      <c r="C193" s="10"/>
      <c r="D193" s="10"/>
      <c r="E193" s="10"/>
      <c r="F193" s="10"/>
      <c r="G193" s="10"/>
      <c r="H193" s="10"/>
      <c r="I193" s="11"/>
      <c r="J193" s="11"/>
      <c r="K193" s="10"/>
      <c r="L193" s="10"/>
      <c r="M193" s="10"/>
      <c r="N193" s="10"/>
      <c r="O193" s="10"/>
      <c r="P193" s="10"/>
      <c r="Q193" s="11"/>
      <c r="R193" s="11"/>
      <c r="S193" s="10"/>
      <c r="T193" s="10"/>
      <c r="U193" s="10"/>
      <c r="V193" s="10"/>
      <c r="W193" s="10"/>
      <c r="X193" s="10"/>
      <c r="Y193" s="10"/>
      <c r="Z193" s="10"/>
      <c r="AA193" s="10"/>
      <c r="AB193" s="11"/>
      <c r="AC193" s="12"/>
      <c r="AD193" s="11"/>
      <c r="AE193" s="11"/>
      <c r="AF193" s="10"/>
      <c r="AG193" s="10"/>
      <c r="AH193" s="10"/>
    </row>
    <row r="194" spans="1:34" ht="70.150000000000006" customHeight="1" x14ac:dyDescent="0.25">
      <c r="A194" s="65" t="s">
        <v>1374</v>
      </c>
      <c r="B194" s="66" t="s">
        <v>1375</v>
      </c>
      <c r="C194" s="66">
        <v>64</v>
      </c>
      <c r="D194" s="66">
        <v>64</v>
      </c>
      <c r="E194" s="66" t="s">
        <v>57</v>
      </c>
      <c r="F194" s="66" t="s">
        <v>1362</v>
      </c>
      <c r="G194" s="66">
        <v>341.5</v>
      </c>
      <c r="H194" s="66" t="s">
        <v>11</v>
      </c>
      <c r="I194" s="67">
        <v>38951</v>
      </c>
      <c r="J194" s="67">
        <v>38951</v>
      </c>
      <c r="K194" s="66"/>
      <c r="L194" s="66"/>
      <c r="M194" s="66"/>
      <c r="N194" s="66" t="s">
        <v>1376</v>
      </c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 t="s">
        <v>987</v>
      </c>
      <c r="AH194" s="108"/>
    </row>
    <row r="195" spans="1:34" ht="70.150000000000006" customHeight="1" x14ac:dyDescent="0.25">
      <c r="A195" s="65" t="s">
        <v>1377</v>
      </c>
      <c r="B195" s="66" t="s">
        <v>1378</v>
      </c>
      <c r="C195" s="10"/>
      <c r="D195" s="10"/>
      <c r="E195" s="10"/>
      <c r="F195" s="10"/>
      <c r="G195" s="10"/>
      <c r="H195" s="10"/>
      <c r="I195" s="11"/>
      <c r="J195" s="11"/>
      <c r="K195" s="10"/>
      <c r="L195" s="10"/>
      <c r="M195" s="10"/>
      <c r="N195" s="10"/>
      <c r="O195" s="10"/>
      <c r="P195" s="10"/>
      <c r="Q195" s="11"/>
      <c r="R195" s="11"/>
      <c r="S195" s="10"/>
      <c r="T195" s="10"/>
      <c r="U195" s="10"/>
      <c r="V195" s="10"/>
      <c r="W195" s="10"/>
      <c r="X195" s="10"/>
      <c r="Y195" s="10"/>
      <c r="Z195" s="10"/>
      <c r="AA195" s="10"/>
      <c r="AB195" s="11"/>
      <c r="AC195" s="12"/>
      <c r="AD195" s="11"/>
      <c r="AE195" s="11"/>
      <c r="AF195" s="10"/>
      <c r="AG195" s="10"/>
      <c r="AH195" s="10"/>
    </row>
    <row r="196" spans="1:34" ht="70.150000000000006" customHeight="1" x14ac:dyDescent="0.25">
      <c r="A196" s="65" t="s">
        <v>1377</v>
      </c>
      <c r="B196" s="66" t="s">
        <v>1378</v>
      </c>
      <c r="C196" s="66">
        <v>64</v>
      </c>
      <c r="D196" s="66">
        <v>64</v>
      </c>
      <c r="E196" s="66" t="s">
        <v>57</v>
      </c>
      <c r="F196" s="66" t="s">
        <v>1362</v>
      </c>
      <c r="G196" s="66">
        <v>640.49</v>
      </c>
      <c r="H196" s="66" t="s">
        <v>11</v>
      </c>
      <c r="I196" s="67">
        <v>41934</v>
      </c>
      <c r="J196" s="67">
        <v>41934</v>
      </c>
      <c r="K196" s="66"/>
      <c r="L196" s="66"/>
      <c r="M196" s="66"/>
      <c r="N196" s="66" t="s">
        <v>327</v>
      </c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  <c r="AC196" s="66"/>
      <c r="AD196" s="66"/>
      <c r="AE196" s="66"/>
      <c r="AF196" s="66"/>
      <c r="AG196" s="66" t="s">
        <v>987</v>
      </c>
      <c r="AH196" s="108"/>
    </row>
    <row r="197" spans="1:34" ht="70.150000000000006" customHeight="1" x14ac:dyDescent="0.25">
      <c r="A197" s="65" t="s">
        <v>1379</v>
      </c>
      <c r="B197" s="66" t="s">
        <v>1380</v>
      </c>
      <c r="C197" s="10"/>
      <c r="D197" s="10"/>
      <c r="E197" s="10"/>
      <c r="F197" s="10"/>
      <c r="G197" s="10"/>
      <c r="H197" s="10"/>
      <c r="I197" s="11"/>
      <c r="J197" s="11"/>
      <c r="K197" s="10"/>
      <c r="L197" s="10"/>
      <c r="M197" s="10"/>
      <c r="N197" s="10"/>
      <c r="O197" s="10"/>
      <c r="P197" s="10"/>
      <c r="Q197" s="11"/>
      <c r="R197" s="11"/>
      <c r="S197" s="10"/>
      <c r="T197" s="23"/>
      <c r="U197" s="10"/>
      <c r="V197" s="10"/>
      <c r="W197" s="10"/>
      <c r="X197" s="10"/>
      <c r="Y197" s="10"/>
      <c r="Z197" s="10"/>
      <c r="AA197" s="10"/>
      <c r="AB197" s="11"/>
      <c r="AC197" s="12"/>
      <c r="AD197" s="11"/>
      <c r="AE197" s="11"/>
      <c r="AF197" s="10"/>
      <c r="AG197" s="10"/>
      <c r="AH197" s="10"/>
    </row>
    <row r="198" spans="1:34" ht="70.150000000000006" customHeight="1" x14ac:dyDescent="0.25">
      <c r="A198" s="65" t="s">
        <v>1379</v>
      </c>
      <c r="B198" s="66" t="s">
        <v>1380</v>
      </c>
      <c r="C198" s="66">
        <v>64</v>
      </c>
      <c r="D198" s="66">
        <v>64</v>
      </c>
      <c r="E198" s="66" t="s">
        <v>57</v>
      </c>
      <c r="F198" s="66" t="s">
        <v>1362</v>
      </c>
      <c r="G198" s="66">
        <v>1362.54</v>
      </c>
      <c r="H198" s="66" t="s">
        <v>12</v>
      </c>
      <c r="I198" s="67">
        <v>41934</v>
      </c>
      <c r="J198" s="67">
        <v>41934</v>
      </c>
      <c r="K198" s="66" t="s">
        <v>63</v>
      </c>
      <c r="L198" s="66"/>
      <c r="M198" s="66"/>
      <c r="N198" s="66" t="s">
        <v>327</v>
      </c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 t="s">
        <v>987</v>
      </c>
      <c r="AH198" s="108"/>
    </row>
    <row r="199" spans="1:34" ht="70.150000000000006" customHeight="1" x14ac:dyDescent="0.25">
      <c r="A199" s="9" t="s">
        <v>627</v>
      </c>
      <c r="B199" s="10" t="s">
        <v>628</v>
      </c>
      <c r="C199" s="10">
        <v>64</v>
      </c>
      <c r="D199" s="10">
        <v>64</v>
      </c>
      <c r="E199" s="10" t="s">
        <v>57</v>
      </c>
      <c r="F199" s="10" t="s">
        <v>58</v>
      </c>
      <c r="G199" s="10">
        <v>20.66</v>
      </c>
      <c r="H199" s="10" t="s">
        <v>12</v>
      </c>
      <c r="I199" s="11">
        <v>38951</v>
      </c>
      <c r="J199" s="11">
        <v>38951</v>
      </c>
      <c r="K199" s="10" t="s">
        <v>11</v>
      </c>
      <c r="L199" s="10"/>
      <c r="M199" s="10" t="s">
        <v>629</v>
      </c>
      <c r="N199" s="10" t="s">
        <v>551</v>
      </c>
      <c r="O199" s="10" t="s">
        <v>630</v>
      </c>
      <c r="P199" s="10" t="s">
        <v>12</v>
      </c>
      <c r="Q199" s="11"/>
      <c r="R199" s="11">
        <v>37592</v>
      </c>
      <c r="S199" s="10" t="s">
        <v>614</v>
      </c>
      <c r="T199" s="10" t="s">
        <v>615</v>
      </c>
      <c r="U199" s="10" t="s">
        <v>12</v>
      </c>
      <c r="V199" s="10"/>
      <c r="W199" s="10"/>
      <c r="X199" s="10"/>
      <c r="Y199" s="10"/>
      <c r="Z199" s="10"/>
      <c r="AA199" s="10"/>
      <c r="AB199" s="11"/>
      <c r="AC199" s="12"/>
      <c r="AD199" s="11"/>
      <c r="AE199" s="11"/>
      <c r="AF199" s="10"/>
      <c r="AG199" s="10"/>
      <c r="AH199" s="10" t="s">
        <v>553</v>
      </c>
    </row>
    <row r="200" spans="1:34" ht="70.150000000000006" customHeight="1" x14ac:dyDescent="0.25">
      <c r="A200" s="9" t="s">
        <v>631</v>
      </c>
      <c r="B200" s="10" t="s">
        <v>632</v>
      </c>
      <c r="C200" s="10">
        <v>64</v>
      </c>
      <c r="D200" s="10">
        <v>64</v>
      </c>
      <c r="E200" s="10" t="s">
        <v>57</v>
      </c>
      <c r="F200" s="10" t="s">
        <v>58</v>
      </c>
      <c r="G200" s="10">
        <v>220.23</v>
      </c>
      <c r="H200" s="10" t="s">
        <v>12</v>
      </c>
      <c r="I200" s="11">
        <v>42766</v>
      </c>
      <c r="J200" s="11">
        <v>42766</v>
      </c>
      <c r="K200" s="10" t="s">
        <v>12</v>
      </c>
      <c r="L200" s="10"/>
      <c r="M200" s="10"/>
      <c r="N200" s="10" t="s">
        <v>60</v>
      </c>
      <c r="O200" s="10"/>
      <c r="P200" s="10" t="s">
        <v>12</v>
      </c>
      <c r="Q200" s="11">
        <v>38786</v>
      </c>
      <c r="R200" s="11">
        <v>36683</v>
      </c>
      <c r="S200" s="10" t="s">
        <v>614</v>
      </c>
      <c r="T200" s="10" t="s">
        <v>615</v>
      </c>
      <c r="U200" s="10" t="s">
        <v>12</v>
      </c>
      <c r="V200" s="10"/>
      <c r="W200" s="10"/>
      <c r="X200" s="10"/>
      <c r="Y200" s="10"/>
      <c r="Z200" s="10"/>
      <c r="AA200" s="10" t="s">
        <v>633</v>
      </c>
      <c r="AB200" s="11"/>
      <c r="AC200" s="12"/>
      <c r="AD200" s="11"/>
      <c r="AE200" s="11"/>
      <c r="AF200" s="10"/>
      <c r="AG200" s="10"/>
      <c r="AH200" s="10" t="s">
        <v>553</v>
      </c>
    </row>
    <row r="201" spans="1:34" ht="70.150000000000006" customHeight="1" thickBot="1" x14ac:dyDescent="0.3">
      <c r="A201" s="18" t="s">
        <v>634</v>
      </c>
      <c r="B201" s="39" t="s">
        <v>635</v>
      </c>
      <c r="C201" s="39">
        <v>64</v>
      </c>
      <c r="D201" s="39">
        <v>64</v>
      </c>
      <c r="E201" s="39" t="s">
        <v>57</v>
      </c>
      <c r="F201" s="39" t="s">
        <v>58</v>
      </c>
      <c r="G201" s="39">
        <v>8184.54</v>
      </c>
      <c r="H201" s="39" t="s">
        <v>11</v>
      </c>
      <c r="I201" s="26">
        <v>41926</v>
      </c>
      <c r="J201" s="26">
        <v>41926</v>
      </c>
      <c r="K201" s="39" t="s">
        <v>12</v>
      </c>
      <c r="L201" s="39"/>
      <c r="M201" s="39"/>
      <c r="N201" s="39" t="s">
        <v>551</v>
      </c>
      <c r="O201" s="19" t="s">
        <v>552</v>
      </c>
      <c r="P201" s="19" t="s">
        <v>12</v>
      </c>
      <c r="Q201" s="20"/>
      <c r="R201" s="20">
        <v>41977</v>
      </c>
      <c r="S201" s="39"/>
      <c r="T201" s="19" t="s">
        <v>74</v>
      </c>
      <c r="U201" s="19" t="s">
        <v>12</v>
      </c>
      <c r="V201" s="19"/>
      <c r="W201" s="19"/>
      <c r="X201" s="19"/>
      <c r="Y201" s="19"/>
      <c r="Z201" s="19"/>
      <c r="AA201" s="19" t="s">
        <v>636</v>
      </c>
      <c r="AB201" s="20"/>
      <c r="AC201" s="21"/>
      <c r="AD201" s="20"/>
      <c r="AE201" s="20"/>
      <c r="AF201" s="19"/>
      <c r="AG201" s="19"/>
      <c r="AH201" s="19" t="s">
        <v>553</v>
      </c>
    </row>
    <row r="202" spans="1:34" ht="70.150000000000006" customHeight="1" x14ac:dyDescent="0.25">
      <c r="A202" s="22" t="s">
        <v>637</v>
      </c>
      <c r="B202" s="23" t="s">
        <v>638</v>
      </c>
      <c r="C202" s="23">
        <v>64</v>
      </c>
      <c r="D202" s="23">
        <v>64</v>
      </c>
      <c r="E202" s="23" t="s">
        <v>57</v>
      </c>
      <c r="F202" s="23" t="s">
        <v>58</v>
      </c>
      <c r="G202" s="23">
        <v>31.17</v>
      </c>
      <c r="H202" s="23" t="s">
        <v>12</v>
      </c>
      <c r="I202" s="24">
        <v>39960</v>
      </c>
      <c r="J202" s="24">
        <v>39960</v>
      </c>
      <c r="K202" s="23" t="s">
        <v>12</v>
      </c>
      <c r="L202" s="23"/>
      <c r="M202" s="23"/>
      <c r="N202" s="23" t="s">
        <v>639</v>
      </c>
      <c r="O202" s="23"/>
      <c r="P202" s="23"/>
      <c r="Q202" s="24"/>
      <c r="R202" s="24"/>
      <c r="S202" s="23"/>
      <c r="T202" s="23" t="s">
        <v>74</v>
      </c>
      <c r="U202" s="23" t="s">
        <v>12</v>
      </c>
      <c r="V202" s="23"/>
      <c r="W202" s="23"/>
      <c r="X202" s="23"/>
      <c r="Y202" s="23"/>
      <c r="Z202" s="23"/>
      <c r="AA202" s="23"/>
      <c r="AB202" s="24"/>
      <c r="AC202" s="25"/>
      <c r="AD202" s="24"/>
      <c r="AE202" s="24"/>
      <c r="AF202" s="23"/>
      <c r="AG202" s="23"/>
      <c r="AH202" s="23" t="s">
        <v>553</v>
      </c>
    </row>
    <row r="203" spans="1:34" ht="70.150000000000006" customHeight="1" x14ac:dyDescent="0.25">
      <c r="A203" s="9" t="s">
        <v>640</v>
      </c>
      <c r="B203" s="10" t="s">
        <v>641</v>
      </c>
      <c r="C203" s="10">
        <v>64</v>
      </c>
      <c r="D203" s="10">
        <v>64</v>
      </c>
      <c r="E203" s="10" t="s">
        <v>57</v>
      </c>
      <c r="F203" s="10" t="s">
        <v>58</v>
      </c>
      <c r="G203" s="10">
        <v>4175.1000000000004</v>
      </c>
      <c r="H203" s="10" t="s">
        <v>12</v>
      </c>
      <c r="I203" s="11">
        <v>41926</v>
      </c>
      <c r="J203" s="11">
        <v>41926</v>
      </c>
      <c r="K203" s="10" t="s">
        <v>63</v>
      </c>
      <c r="L203" s="10" t="s">
        <v>612</v>
      </c>
      <c r="M203" s="10"/>
      <c r="N203" s="10" t="s">
        <v>60</v>
      </c>
      <c r="O203" s="10"/>
      <c r="P203" s="10" t="s">
        <v>12</v>
      </c>
      <c r="Q203" s="11">
        <v>44207</v>
      </c>
      <c r="R203" s="11">
        <v>41571</v>
      </c>
      <c r="S203" s="10" t="s">
        <v>614</v>
      </c>
      <c r="T203" s="10" t="s">
        <v>615</v>
      </c>
      <c r="U203" s="10" t="s">
        <v>12</v>
      </c>
      <c r="V203" s="10"/>
      <c r="W203" s="10"/>
      <c r="X203" s="10"/>
      <c r="Y203" s="10"/>
      <c r="Z203" s="10"/>
      <c r="AA203" s="10" t="s">
        <v>616</v>
      </c>
      <c r="AB203" s="11"/>
      <c r="AC203" s="12"/>
      <c r="AD203" s="11"/>
      <c r="AE203" s="11"/>
      <c r="AF203" s="10"/>
      <c r="AG203" s="10"/>
      <c r="AH203" s="10" t="s">
        <v>553</v>
      </c>
    </row>
    <row r="204" spans="1:34" ht="70.150000000000006" customHeight="1" x14ac:dyDescent="0.25">
      <c r="A204" s="65" t="s">
        <v>1381</v>
      </c>
      <c r="B204" s="66" t="s">
        <v>1382</v>
      </c>
      <c r="C204" s="10"/>
      <c r="D204" s="10"/>
      <c r="E204" s="10"/>
      <c r="F204" s="10"/>
      <c r="G204" s="10"/>
      <c r="H204" s="10"/>
      <c r="I204" s="11"/>
      <c r="J204" s="11"/>
      <c r="K204" s="10"/>
      <c r="L204" s="10"/>
      <c r="M204" s="10"/>
      <c r="N204" s="10"/>
      <c r="O204" s="10"/>
      <c r="P204" s="10"/>
      <c r="Q204" s="11"/>
      <c r="R204" s="11"/>
      <c r="S204" s="10"/>
      <c r="T204" s="10"/>
      <c r="U204" s="10"/>
      <c r="V204" s="10"/>
      <c r="W204" s="10"/>
      <c r="X204" s="10"/>
      <c r="Y204" s="10"/>
      <c r="Z204" s="10"/>
      <c r="AA204" s="10"/>
      <c r="AB204" s="11"/>
      <c r="AC204" s="12"/>
      <c r="AD204" s="11"/>
      <c r="AE204" s="11"/>
      <c r="AF204" s="10"/>
      <c r="AG204" s="10"/>
      <c r="AH204" s="10"/>
    </row>
    <row r="205" spans="1:34" ht="70.150000000000006" customHeight="1" x14ac:dyDescent="0.25">
      <c r="A205" s="65" t="s">
        <v>1381</v>
      </c>
      <c r="B205" s="66" t="s">
        <v>1382</v>
      </c>
      <c r="C205" s="66">
        <v>64</v>
      </c>
      <c r="D205" s="66">
        <v>64</v>
      </c>
      <c r="E205" s="66" t="s">
        <v>57</v>
      </c>
      <c r="F205" s="66" t="s">
        <v>1362</v>
      </c>
      <c r="G205" s="66">
        <v>1459.43</v>
      </c>
      <c r="H205" s="66" t="s">
        <v>11</v>
      </c>
      <c r="I205" s="67">
        <v>41934</v>
      </c>
      <c r="J205" s="67">
        <v>41934</v>
      </c>
      <c r="K205" s="66" t="s">
        <v>11</v>
      </c>
      <c r="L205" s="66"/>
      <c r="M205" s="66"/>
      <c r="N205" s="66" t="s">
        <v>60</v>
      </c>
      <c r="O205" s="66" t="s">
        <v>1383</v>
      </c>
      <c r="P205" s="66" t="s">
        <v>12</v>
      </c>
      <c r="Q205" s="67">
        <v>42089</v>
      </c>
      <c r="R205" s="67">
        <v>40980</v>
      </c>
      <c r="S205" s="66" t="s">
        <v>61</v>
      </c>
      <c r="T205" s="66" t="s">
        <v>605</v>
      </c>
      <c r="U205" s="66" t="s">
        <v>11</v>
      </c>
      <c r="V205" s="66" t="s">
        <v>605</v>
      </c>
      <c r="W205" s="66" t="s">
        <v>644</v>
      </c>
      <c r="X205" s="66" t="s">
        <v>645</v>
      </c>
      <c r="Y205" s="66" t="s">
        <v>646</v>
      </c>
      <c r="Z205" s="66" t="s">
        <v>647</v>
      </c>
      <c r="AA205" s="66"/>
      <c r="AB205" s="67">
        <v>43811</v>
      </c>
      <c r="AC205" s="67">
        <v>44266</v>
      </c>
      <c r="AD205" s="67">
        <v>45361</v>
      </c>
      <c r="AE205" s="66"/>
      <c r="AF205" s="66"/>
      <c r="AG205" s="66" t="s">
        <v>553</v>
      </c>
      <c r="AH205" s="108"/>
    </row>
    <row r="206" spans="1:34" ht="70.150000000000006" customHeight="1" x14ac:dyDescent="0.25">
      <c r="A206" s="9" t="s">
        <v>642</v>
      </c>
      <c r="B206" s="10" t="s">
        <v>643</v>
      </c>
      <c r="C206" s="10">
        <v>64</v>
      </c>
      <c r="D206" s="10">
        <v>64</v>
      </c>
      <c r="E206" s="10" t="s">
        <v>57</v>
      </c>
      <c r="F206" s="10" t="s">
        <v>58</v>
      </c>
      <c r="G206" s="10">
        <v>9459.09</v>
      </c>
      <c r="H206" s="10" t="s">
        <v>11</v>
      </c>
      <c r="I206" s="11">
        <v>42766</v>
      </c>
      <c r="J206" s="11">
        <v>42766</v>
      </c>
      <c r="K206" s="10" t="s">
        <v>12</v>
      </c>
      <c r="L206" s="10"/>
      <c r="M206" s="10"/>
      <c r="N206" s="10" t="s">
        <v>60</v>
      </c>
      <c r="O206" s="10"/>
      <c r="P206" s="10" t="s">
        <v>12</v>
      </c>
      <c r="Q206" s="11">
        <v>41821</v>
      </c>
      <c r="R206" s="11">
        <v>41284</v>
      </c>
      <c r="S206" s="10" t="s">
        <v>61</v>
      </c>
      <c r="T206" s="10" t="s">
        <v>605</v>
      </c>
      <c r="U206" s="10" t="s">
        <v>11</v>
      </c>
      <c r="V206" s="10" t="s">
        <v>605</v>
      </c>
      <c r="W206" s="10" t="s">
        <v>644</v>
      </c>
      <c r="X206" s="10" t="s">
        <v>645</v>
      </c>
      <c r="Y206" s="10" t="s">
        <v>646</v>
      </c>
      <c r="Z206" s="10" t="s">
        <v>647</v>
      </c>
      <c r="AA206" s="10"/>
      <c r="AB206" s="11">
        <v>44155</v>
      </c>
      <c r="AC206" s="12"/>
      <c r="AD206" s="11">
        <v>44266</v>
      </c>
      <c r="AE206" s="11">
        <v>45361</v>
      </c>
      <c r="AF206" s="10"/>
      <c r="AG206" s="10"/>
      <c r="AH206" s="10" t="s">
        <v>553</v>
      </c>
    </row>
    <row r="207" spans="1:34" ht="70.150000000000006" customHeight="1" x14ac:dyDescent="0.25">
      <c r="A207" s="9" t="s">
        <v>648</v>
      </c>
      <c r="B207" s="10" t="s">
        <v>649</v>
      </c>
      <c r="C207" s="10">
        <v>64</v>
      </c>
      <c r="D207" s="10">
        <v>64</v>
      </c>
      <c r="E207" s="10" t="s">
        <v>57</v>
      </c>
      <c r="F207" s="10" t="s">
        <v>58</v>
      </c>
      <c r="G207" s="10">
        <v>625.66999999999996</v>
      </c>
      <c r="H207" s="10" t="s">
        <v>12</v>
      </c>
      <c r="I207" s="11">
        <v>41926</v>
      </c>
      <c r="J207" s="11">
        <v>41926</v>
      </c>
      <c r="K207" s="10" t="s">
        <v>12</v>
      </c>
      <c r="L207" s="10"/>
      <c r="M207" s="10"/>
      <c r="N207" s="10" t="s">
        <v>551</v>
      </c>
      <c r="O207" s="10" t="s">
        <v>552</v>
      </c>
      <c r="P207" s="10"/>
      <c r="Q207" s="11"/>
      <c r="R207" s="11">
        <v>42038</v>
      </c>
      <c r="S207" s="10" t="s">
        <v>614</v>
      </c>
      <c r="T207" s="10" t="s">
        <v>615</v>
      </c>
      <c r="U207" s="10" t="s">
        <v>12</v>
      </c>
      <c r="V207" s="10"/>
      <c r="W207" s="10"/>
      <c r="X207" s="10"/>
      <c r="Y207" s="10"/>
      <c r="Z207" s="10"/>
      <c r="AA207" s="10"/>
      <c r="AB207" s="11"/>
      <c r="AC207" s="12"/>
      <c r="AD207" s="11"/>
      <c r="AE207" s="11"/>
      <c r="AF207" s="10"/>
      <c r="AG207" s="10"/>
      <c r="AH207" s="10" t="s">
        <v>553</v>
      </c>
    </row>
    <row r="208" spans="1:34" ht="70.150000000000006" customHeight="1" x14ac:dyDescent="0.25">
      <c r="A208" s="9" t="s">
        <v>650</v>
      </c>
      <c r="B208" s="10" t="s">
        <v>651</v>
      </c>
      <c r="C208" s="10">
        <v>64</v>
      </c>
      <c r="D208" s="10">
        <v>64</v>
      </c>
      <c r="E208" s="10" t="s">
        <v>57</v>
      </c>
      <c r="F208" s="10" t="s">
        <v>58</v>
      </c>
      <c r="G208" s="10">
        <v>1442.49</v>
      </c>
      <c r="H208" s="10" t="s">
        <v>12</v>
      </c>
      <c r="I208" s="11">
        <v>41926</v>
      </c>
      <c r="J208" s="11">
        <v>41926</v>
      </c>
      <c r="K208" s="10" t="s">
        <v>11</v>
      </c>
      <c r="L208" s="10"/>
      <c r="M208" s="10"/>
      <c r="N208" s="10" t="s">
        <v>551</v>
      </c>
      <c r="O208" s="10" t="s">
        <v>552</v>
      </c>
      <c r="P208" s="10"/>
      <c r="Q208" s="11"/>
      <c r="R208" s="11">
        <v>42038</v>
      </c>
      <c r="S208" s="10" t="s">
        <v>614</v>
      </c>
      <c r="T208" s="10" t="s">
        <v>615</v>
      </c>
      <c r="U208" s="10" t="s">
        <v>12</v>
      </c>
      <c r="V208" s="10"/>
      <c r="W208" s="10"/>
      <c r="X208" s="10"/>
      <c r="Y208" s="10"/>
      <c r="Z208" s="10"/>
      <c r="AA208" s="10"/>
      <c r="AB208" s="11"/>
      <c r="AC208" s="12"/>
      <c r="AD208" s="11"/>
      <c r="AE208" s="11"/>
      <c r="AF208" s="10"/>
      <c r="AG208" s="10"/>
      <c r="AH208" s="10" t="s">
        <v>553</v>
      </c>
    </row>
    <row r="209" spans="1:34" ht="70.150000000000006" customHeight="1" x14ac:dyDescent="0.25">
      <c r="A209" s="9" t="s">
        <v>652</v>
      </c>
      <c r="B209" s="14" t="s">
        <v>653</v>
      </c>
      <c r="C209" s="10">
        <v>64</v>
      </c>
      <c r="D209" s="10">
        <v>64</v>
      </c>
      <c r="E209" s="10" t="s">
        <v>57</v>
      </c>
      <c r="F209" s="10" t="s">
        <v>58</v>
      </c>
      <c r="G209" s="10">
        <v>2566.64</v>
      </c>
      <c r="H209" s="10" t="s">
        <v>12</v>
      </c>
      <c r="I209" s="11">
        <v>41963</v>
      </c>
      <c r="J209" s="11">
        <v>41963</v>
      </c>
      <c r="K209" s="10" t="s">
        <v>12</v>
      </c>
      <c r="L209" s="10"/>
      <c r="M209" s="10"/>
      <c r="N209" s="14" t="s">
        <v>551</v>
      </c>
      <c r="O209" s="10" t="s">
        <v>552</v>
      </c>
      <c r="P209" s="10"/>
      <c r="Q209" s="11"/>
      <c r="R209" s="11">
        <v>41618</v>
      </c>
      <c r="S209" s="14"/>
      <c r="T209" s="10" t="s">
        <v>74</v>
      </c>
      <c r="U209" s="10" t="s">
        <v>12</v>
      </c>
      <c r="V209" s="10"/>
      <c r="W209" s="10"/>
      <c r="X209" s="10"/>
      <c r="Y209" s="10"/>
      <c r="Z209" s="10"/>
      <c r="AA209" s="10" t="s">
        <v>654</v>
      </c>
      <c r="AB209" s="11"/>
      <c r="AC209" s="12"/>
      <c r="AD209" s="11"/>
      <c r="AE209" s="11"/>
      <c r="AF209" s="14" t="s">
        <v>592</v>
      </c>
      <c r="AG209" s="10"/>
      <c r="AH209" s="10" t="s">
        <v>553</v>
      </c>
    </row>
    <row r="210" spans="1:34" ht="70.150000000000006" customHeight="1" x14ac:dyDescent="0.25">
      <c r="A210" s="9" t="s">
        <v>655</v>
      </c>
      <c r="B210" s="10" t="s">
        <v>656</v>
      </c>
      <c r="C210" s="10">
        <v>64</v>
      </c>
      <c r="D210" s="10">
        <v>64</v>
      </c>
      <c r="E210" s="10" t="s">
        <v>57</v>
      </c>
      <c r="F210" s="10" t="s">
        <v>58</v>
      </c>
      <c r="G210" s="10">
        <v>3861.11</v>
      </c>
      <c r="H210" s="10" t="s">
        <v>12</v>
      </c>
      <c r="I210" s="11">
        <v>41963</v>
      </c>
      <c r="J210" s="11">
        <v>41963</v>
      </c>
      <c r="K210" s="10" t="s">
        <v>63</v>
      </c>
      <c r="L210" s="10" t="s">
        <v>566</v>
      </c>
      <c r="M210" s="10"/>
      <c r="N210" s="10" t="s">
        <v>60</v>
      </c>
      <c r="O210" s="10"/>
      <c r="P210" s="10" t="s">
        <v>12</v>
      </c>
      <c r="Q210" s="11">
        <v>43634</v>
      </c>
      <c r="R210" s="11">
        <v>42044</v>
      </c>
      <c r="S210" s="10" t="s">
        <v>61</v>
      </c>
      <c r="T210" s="10" t="s">
        <v>657</v>
      </c>
      <c r="U210" s="10" t="s">
        <v>11</v>
      </c>
      <c r="V210" s="10" t="s">
        <v>657</v>
      </c>
      <c r="W210" s="10" t="s">
        <v>658</v>
      </c>
      <c r="X210" s="10" t="s">
        <v>659</v>
      </c>
      <c r="Y210" s="10" t="s">
        <v>660</v>
      </c>
      <c r="Z210" s="10" t="s">
        <v>661</v>
      </c>
      <c r="AA210" s="10"/>
      <c r="AB210" s="11">
        <v>44231</v>
      </c>
      <c r="AC210" s="12"/>
      <c r="AD210" s="11">
        <v>44279</v>
      </c>
      <c r="AE210" s="11">
        <v>45374</v>
      </c>
      <c r="AF210" s="10"/>
      <c r="AG210" s="10"/>
      <c r="AH210" s="10" t="s">
        <v>553</v>
      </c>
    </row>
    <row r="211" spans="1:34" ht="70.150000000000006" customHeight="1" x14ac:dyDescent="0.25">
      <c r="A211" s="9" t="s">
        <v>662</v>
      </c>
      <c r="B211" s="10" t="s">
        <v>663</v>
      </c>
      <c r="C211" s="10">
        <v>64</v>
      </c>
      <c r="D211" s="10">
        <v>64</v>
      </c>
      <c r="E211" s="10" t="s">
        <v>57</v>
      </c>
      <c r="F211" s="10" t="s">
        <v>58</v>
      </c>
      <c r="G211" s="10">
        <v>2544.13</v>
      </c>
      <c r="H211" s="10" t="s">
        <v>12</v>
      </c>
      <c r="I211" s="11">
        <v>41963</v>
      </c>
      <c r="J211" s="11">
        <v>41963</v>
      </c>
      <c r="K211" s="10" t="s">
        <v>12</v>
      </c>
      <c r="L211" s="10"/>
      <c r="M211" s="10"/>
      <c r="N211" s="10" t="s">
        <v>551</v>
      </c>
      <c r="O211" s="10" t="s">
        <v>552</v>
      </c>
      <c r="P211" s="10"/>
      <c r="Q211" s="11"/>
      <c r="R211" s="11">
        <v>41235</v>
      </c>
      <c r="S211" s="10" t="s">
        <v>614</v>
      </c>
      <c r="T211" s="10" t="s">
        <v>615</v>
      </c>
      <c r="U211" s="10" t="s">
        <v>12</v>
      </c>
      <c r="V211" s="10"/>
      <c r="W211" s="10"/>
      <c r="X211" s="10"/>
      <c r="Y211" s="10"/>
      <c r="Z211" s="10"/>
      <c r="AA211" s="10" t="s">
        <v>664</v>
      </c>
      <c r="AB211" s="11"/>
      <c r="AC211" s="12"/>
      <c r="AD211" s="11"/>
      <c r="AE211" s="11"/>
      <c r="AF211" s="10"/>
      <c r="AG211" s="10"/>
      <c r="AH211" s="10" t="s">
        <v>553</v>
      </c>
    </row>
    <row r="212" spans="1:34" ht="70.150000000000006" customHeight="1" x14ac:dyDescent="0.25">
      <c r="A212" s="9" t="s">
        <v>665</v>
      </c>
      <c r="B212" s="10" t="s">
        <v>666</v>
      </c>
      <c r="C212" s="10">
        <v>64</v>
      </c>
      <c r="D212" s="10">
        <v>64</v>
      </c>
      <c r="E212" s="10" t="s">
        <v>57</v>
      </c>
      <c r="F212" s="10" t="s">
        <v>58</v>
      </c>
      <c r="G212" s="10">
        <v>1592.57</v>
      </c>
      <c r="H212" s="10" t="s">
        <v>12</v>
      </c>
      <c r="I212" s="11">
        <v>41926</v>
      </c>
      <c r="J212" s="11">
        <v>41926</v>
      </c>
      <c r="K212" s="10" t="s">
        <v>12</v>
      </c>
      <c r="L212" s="10"/>
      <c r="M212" s="10"/>
      <c r="N212" s="10" t="s">
        <v>551</v>
      </c>
      <c r="O212" s="10" t="s">
        <v>552</v>
      </c>
      <c r="P212" s="10"/>
      <c r="Q212" s="11"/>
      <c r="R212" s="11"/>
      <c r="S212" s="10"/>
      <c r="T212" s="10" t="s">
        <v>74</v>
      </c>
      <c r="U212" s="10" t="s">
        <v>12</v>
      </c>
      <c r="V212" s="10"/>
      <c r="W212" s="10"/>
      <c r="X212" s="10"/>
      <c r="Y212" s="10"/>
      <c r="Z212" s="10"/>
      <c r="AA212" s="10"/>
      <c r="AB212" s="11"/>
      <c r="AC212" s="12"/>
      <c r="AD212" s="11"/>
      <c r="AE212" s="11"/>
      <c r="AF212" s="10"/>
      <c r="AG212" s="10"/>
      <c r="AH212" s="10" t="s">
        <v>553</v>
      </c>
    </row>
    <row r="213" spans="1:34" ht="70.150000000000006" customHeight="1" thickBot="1" x14ac:dyDescent="0.3">
      <c r="A213" s="18" t="s">
        <v>667</v>
      </c>
      <c r="B213" s="19" t="s">
        <v>668</v>
      </c>
      <c r="C213" s="19">
        <v>64</v>
      </c>
      <c r="D213" s="19">
        <v>64</v>
      </c>
      <c r="E213" s="19" t="s">
        <v>57</v>
      </c>
      <c r="F213" s="19" t="s">
        <v>58</v>
      </c>
      <c r="G213" s="19">
        <v>2313.75</v>
      </c>
      <c r="H213" s="19" t="s">
        <v>11</v>
      </c>
      <c r="I213" s="20">
        <v>41926</v>
      </c>
      <c r="J213" s="20">
        <v>41926</v>
      </c>
      <c r="K213" s="19" t="s">
        <v>12</v>
      </c>
      <c r="L213" s="19"/>
      <c r="M213" s="19"/>
      <c r="N213" s="19" t="s">
        <v>551</v>
      </c>
      <c r="O213" s="19" t="s">
        <v>552</v>
      </c>
      <c r="P213" s="19"/>
      <c r="Q213" s="20"/>
      <c r="R213" s="20"/>
      <c r="S213" s="19"/>
      <c r="T213" s="19" t="s">
        <v>74</v>
      </c>
      <c r="U213" s="19" t="s">
        <v>12</v>
      </c>
      <c r="V213" s="19"/>
      <c r="W213" s="19"/>
      <c r="X213" s="19"/>
      <c r="Y213" s="19"/>
      <c r="Z213" s="19"/>
      <c r="AA213" s="19"/>
      <c r="AB213" s="20"/>
      <c r="AC213" s="21"/>
      <c r="AD213" s="20"/>
      <c r="AE213" s="20"/>
      <c r="AF213" s="19"/>
      <c r="AG213" s="19"/>
      <c r="AH213" s="19" t="s">
        <v>553</v>
      </c>
    </row>
    <row r="214" spans="1:34" ht="70.150000000000006" customHeight="1" x14ac:dyDescent="0.25">
      <c r="A214" s="22" t="s">
        <v>962</v>
      </c>
      <c r="B214" s="23" t="s">
        <v>963</v>
      </c>
      <c r="C214" s="23">
        <v>24</v>
      </c>
      <c r="D214" s="23">
        <v>24</v>
      </c>
      <c r="E214" s="23" t="s">
        <v>57</v>
      </c>
      <c r="F214" s="23" t="s">
        <v>58</v>
      </c>
      <c r="G214" s="23">
        <v>62.92</v>
      </c>
      <c r="H214" s="23" t="s">
        <v>12</v>
      </c>
      <c r="I214" s="24">
        <v>38950</v>
      </c>
      <c r="J214" s="24">
        <v>42562</v>
      </c>
      <c r="K214" s="23" t="s">
        <v>59</v>
      </c>
      <c r="L214" s="23" t="s">
        <v>871</v>
      </c>
      <c r="M214" s="23"/>
      <c r="N214" s="23" t="s">
        <v>60</v>
      </c>
      <c r="O214" s="23"/>
      <c r="P214" s="23" t="s">
        <v>59</v>
      </c>
      <c r="Q214" s="24">
        <v>40569</v>
      </c>
      <c r="R214" s="24">
        <v>39967</v>
      </c>
      <c r="S214" s="23" t="s">
        <v>74</v>
      </c>
      <c r="T214" s="23" t="s">
        <v>74</v>
      </c>
      <c r="U214" s="23" t="s">
        <v>63</v>
      </c>
      <c r="V214" s="23" t="s">
        <v>895</v>
      </c>
      <c r="W214" s="23" t="s">
        <v>896</v>
      </c>
      <c r="X214" s="23" t="s">
        <v>835</v>
      </c>
      <c r="Y214" s="23" t="s">
        <v>954</v>
      </c>
      <c r="Z214" s="23" t="s">
        <v>955</v>
      </c>
      <c r="AA214" s="23"/>
      <c r="AB214" s="24"/>
      <c r="AC214" s="25"/>
      <c r="AD214" s="24">
        <v>44539</v>
      </c>
      <c r="AE214" s="24">
        <v>44994</v>
      </c>
      <c r="AF214" s="23"/>
      <c r="AG214" s="23" t="s">
        <v>868</v>
      </c>
      <c r="AH214" s="23" t="s">
        <v>500</v>
      </c>
    </row>
    <row r="215" spans="1:34" ht="70.150000000000006" customHeight="1" x14ac:dyDescent="0.25">
      <c r="A215" s="9" t="s">
        <v>501</v>
      </c>
      <c r="B215" s="10" t="s">
        <v>502</v>
      </c>
      <c r="C215" s="10">
        <v>33</v>
      </c>
      <c r="D215" s="10">
        <v>33</v>
      </c>
      <c r="E215" s="10" t="s">
        <v>57</v>
      </c>
      <c r="F215" s="10" t="s">
        <v>58</v>
      </c>
      <c r="G215" s="10">
        <v>1401.34</v>
      </c>
      <c r="H215" s="10" t="s">
        <v>12</v>
      </c>
      <c r="I215" s="11">
        <v>42766</v>
      </c>
      <c r="J215" s="11">
        <v>42766</v>
      </c>
      <c r="K215" s="10"/>
      <c r="L215" s="10"/>
      <c r="M215" s="10"/>
      <c r="N215" s="10" t="s">
        <v>327</v>
      </c>
      <c r="O215" s="10"/>
      <c r="P215" s="10"/>
      <c r="Q215" s="11" t="s">
        <v>503</v>
      </c>
      <c r="R215" s="11">
        <v>39249</v>
      </c>
      <c r="S215" s="10" t="s">
        <v>61</v>
      </c>
      <c r="T215" s="10" t="s">
        <v>392</v>
      </c>
      <c r="U215" s="10" t="s">
        <v>63</v>
      </c>
      <c r="V215" s="10" t="s">
        <v>392</v>
      </c>
      <c r="W215" s="10" t="s">
        <v>504</v>
      </c>
      <c r="X215" s="10" t="s">
        <v>443</v>
      </c>
      <c r="Y215" s="10" t="s">
        <v>505</v>
      </c>
      <c r="Z215" s="10" t="s">
        <v>506</v>
      </c>
      <c r="AA215" s="10"/>
      <c r="AB215" s="11">
        <v>44258</v>
      </c>
      <c r="AC215" s="12">
        <v>44874</v>
      </c>
      <c r="AD215" s="11">
        <v>44242</v>
      </c>
      <c r="AE215" s="11">
        <v>45291</v>
      </c>
      <c r="AF215" s="14" t="s">
        <v>397</v>
      </c>
      <c r="AG215" s="10" t="s">
        <v>355</v>
      </c>
      <c r="AH215" s="10" t="s">
        <v>339</v>
      </c>
    </row>
    <row r="216" spans="1:34" ht="70.150000000000006" customHeight="1" x14ac:dyDescent="0.25">
      <c r="A216" s="9" t="s">
        <v>1136</v>
      </c>
      <c r="B216" s="10" t="s">
        <v>1137</v>
      </c>
      <c r="C216" s="10">
        <v>47</v>
      </c>
      <c r="D216" s="10">
        <v>47</v>
      </c>
      <c r="E216" s="10" t="s">
        <v>57</v>
      </c>
      <c r="F216" s="10" t="s">
        <v>58</v>
      </c>
      <c r="G216" s="10">
        <v>10.199999999999999</v>
      </c>
      <c r="H216" s="10" t="s">
        <v>12</v>
      </c>
      <c r="I216" s="59"/>
      <c r="J216" s="59"/>
      <c r="K216" s="10"/>
      <c r="L216" s="10"/>
      <c r="M216" s="53" t="s">
        <v>1138</v>
      </c>
      <c r="N216" s="10" t="s">
        <v>551</v>
      </c>
      <c r="O216" s="10" t="s">
        <v>1138</v>
      </c>
      <c r="P216" s="10" t="s">
        <v>59</v>
      </c>
      <c r="Q216" s="13"/>
      <c r="R216" s="13"/>
      <c r="S216" s="10" t="s">
        <v>614</v>
      </c>
      <c r="T216" s="10" t="s">
        <v>1101</v>
      </c>
      <c r="U216" s="10" t="s">
        <v>12</v>
      </c>
      <c r="V216" s="10"/>
      <c r="W216" s="10"/>
      <c r="X216" s="10"/>
      <c r="Y216" s="10"/>
      <c r="Z216" s="10"/>
      <c r="AA216" s="10"/>
      <c r="AB216" s="13"/>
      <c r="AC216" s="12" t="s">
        <v>1139</v>
      </c>
      <c r="AD216" s="13"/>
      <c r="AE216" s="13"/>
      <c r="AF216" s="53" t="s">
        <v>1140</v>
      </c>
      <c r="AG216" s="10" t="s">
        <v>1097</v>
      </c>
      <c r="AH216" s="10" t="s">
        <v>1098</v>
      </c>
    </row>
    <row r="217" spans="1:34" ht="70.150000000000006" customHeight="1" x14ac:dyDescent="0.25">
      <c r="A217" s="9" t="s">
        <v>1141</v>
      </c>
      <c r="B217" s="10" t="s">
        <v>1142</v>
      </c>
      <c r="C217" s="10">
        <v>47</v>
      </c>
      <c r="D217" s="10">
        <v>47</v>
      </c>
      <c r="E217" s="10" t="s">
        <v>57</v>
      </c>
      <c r="F217" s="10" t="s">
        <v>58</v>
      </c>
      <c r="G217" s="10">
        <v>26.47</v>
      </c>
      <c r="H217" s="10" t="s">
        <v>12</v>
      </c>
      <c r="I217" s="11">
        <v>42654</v>
      </c>
      <c r="J217" s="11">
        <v>44203</v>
      </c>
      <c r="K217" s="10" t="s">
        <v>63</v>
      </c>
      <c r="L217" s="10" t="s">
        <v>115</v>
      </c>
      <c r="M217" s="10" t="s">
        <v>1143</v>
      </c>
      <c r="N217" s="10" t="s">
        <v>60</v>
      </c>
      <c r="O217" s="10" t="s">
        <v>1144</v>
      </c>
      <c r="P217" s="10" t="s">
        <v>59</v>
      </c>
      <c r="Q217" s="11">
        <v>40575</v>
      </c>
      <c r="R217" s="11">
        <v>39772</v>
      </c>
      <c r="S217" s="10" t="s">
        <v>614</v>
      </c>
      <c r="T217" s="10" t="s">
        <v>1101</v>
      </c>
      <c r="U217" s="10" t="s">
        <v>11</v>
      </c>
      <c r="V217" s="10" t="s">
        <v>1102</v>
      </c>
      <c r="W217" s="10" t="s">
        <v>1103</v>
      </c>
      <c r="X217" s="10" t="s">
        <v>318</v>
      </c>
      <c r="Y217" s="10" t="s">
        <v>1104</v>
      </c>
      <c r="Z217" s="10" t="s">
        <v>1105</v>
      </c>
      <c r="AA217" s="10" t="s">
        <v>1145</v>
      </c>
      <c r="AB217" s="13"/>
      <c r="AC217" s="12">
        <v>44867</v>
      </c>
      <c r="AD217" s="11">
        <v>44378</v>
      </c>
      <c r="AE217" s="13">
        <v>45108</v>
      </c>
      <c r="AF217" s="10" t="s">
        <v>1146</v>
      </c>
      <c r="AG217" s="10" t="s">
        <v>1097</v>
      </c>
      <c r="AH217" s="10" t="s">
        <v>1098</v>
      </c>
    </row>
    <row r="218" spans="1:34" ht="70.150000000000006" customHeight="1" x14ac:dyDescent="0.25">
      <c r="A218" s="9" t="s">
        <v>1147</v>
      </c>
      <c r="B218" s="10" t="s">
        <v>1148</v>
      </c>
      <c r="C218" s="10">
        <v>47</v>
      </c>
      <c r="D218" s="10">
        <v>47</v>
      </c>
      <c r="E218" s="10" t="s">
        <v>57</v>
      </c>
      <c r="F218" s="10" t="s">
        <v>58</v>
      </c>
      <c r="G218" s="10">
        <v>1.29</v>
      </c>
      <c r="H218" s="10" t="s">
        <v>12</v>
      </c>
      <c r="I218" s="11">
        <v>41859</v>
      </c>
      <c r="J218" s="11">
        <v>41859</v>
      </c>
      <c r="K218" s="10" t="s">
        <v>63</v>
      </c>
      <c r="L218" s="10" t="s">
        <v>115</v>
      </c>
      <c r="M218" s="10" t="s">
        <v>1111</v>
      </c>
      <c r="N218" s="10" t="s">
        <v>60</v>
      </c>
      <c r="O218" s="10"/>
      <c r="P218" s="10" t="s">
        <v>59</v>
      </c>
      <c r="Q218" s="11">
        <v>40659</v>
      </c>
      <c r="R218" s="11">
        <v>38803</v>
      </c>
      <c r="S218" s="10" t="s">
        <v>614</v>
      </c>
      <c r="T218" s="10" t="s">
        <v>1101</v>
      </c>
      <c r="U218" s="10" t="s">
        <v>11</v>
      </c>
      <c r="V218" s="10" t="s">
        <v>1119</v>
      </c>
      <c r="W218" s="10" t="s">
        <v>1120</v>
      </c>
      <c r="X218" s="10" t="s">
        <v>1121</v>
      </c>
      <c r="Y218" s="10" t="s">
        <v>1122</v>
      </c>
      <c r="Z218" s="10" t="s">
        <v>1123</v>
      </c>
      <c r="AA218" s="10"/>
      <c r="AB218" s="11">
        <v>44322</v>
      </c>
      <c r="AC218" s="12">
        <v>44844</v>
      </c>
      <c r="AD218" s="11">
        <v>44396</v>
      </c>
      <c r="AE218" s="11">
        <v>45491</v>
      </c>
      <c r="AF218" s="10"/>
      <c r="AG218" s="10" t="s">
        <v>1097</v>
      </c>
      <c r="AH218" s="10" t="s">
        <v>1098</v>
      </c>
    </row>
    <row r="219" spans="1:34" ht="70.150000000000006" customHeight="1" x14ac:dyDescent="0.25">
      <c r="A219" s="9" t="s">
        <v>507</v>
      </c>
      <c r="B219" s="10" t="s">
        <v>508</v>
      </c>
      <c r="C219" s="10">
        <v>33</v>
      </c>
      <c r="D219" s="10">
        <v>33</v>
      </c>
      <c r="E219" s="10" t="s">
        <v>57</v>
      </c>
      <c r="F219" s="10" t="s">
        <v>58</v>
      </c>
      <c r="G219" s="10">
        <v>326.17</v>
      </c>
      <c r="H219" s="10" t="s">
        <v>12</v>
      </c>
      <c r="I219" s="11">
        <v>42647</v>
      </c>
      <c r="J219" s="11">
        <v>44203</v>
      </c>
      <c r="K219" s="10"/>
      <c r="L219" s="10"/>
      <c r="M219" s="10"/>
      <c r="N219" s="10" t="s">
        <v>327</v>
      </c>
      <c r="O219" s="10"/>
      <c r="P219" s="10"/>
      <c r="Q219" s="11" t="s">
        <v>509</v>
      </c>
      <c r="R219" s="11">
        <v>41199</v>
      </c>
      <c r="S219" s="10" t="s">
        <v>61</v>
      </c>
      <c r="T219" s="10" t="s">
        <v>442</v>
      </c>
      <c r="U219" s="10" t="s">
        <v>63</v>
      </c>
      <c r="V219" s="10" t="s">
        <v>442</v>
      </c>
      <c r="W219" s="10" t="s">
        <v>443</v>
      </c>
      <c r="X219" s="10" t="s">
        <v>444</v>
      </c>
      <c r="Y219" s="10" t="s">
        <v>445</v>
      </c>
      <c r="Z219" s="10" t="s">
        <v>446</v>
      </c>
      <c r="AA219" s="10"/>
      <c r="AB219" s="11">
        <v>44222</v>
      </c>
      <c r="AC219" s="12" t="s">
        <v>447</v>
      </c>
      <c r="AD219" s="11">
        <v>44197</v>
      </c>
      <c r="AE219" s="11">
        <v>45291</v>
      </c>
      <c r="AF219" s="10"/>
      <c r="AG219" s="10" t="s">
        <v>355</v>
      </c>
      <c r="AH219" s="10" t="s">
        <v>339</v>
      </c>
    </row>
    <row r="220" spans="1:34" ht="70.150000000000006" customHeight="1" x14ac:dyDescent="0.25">
      <c r="A220" s="9" t="s">
        <v>510</v>
      </c>
      <c r="B220" s="10" t="s">
        <v>511</v>
      </c>
      <c r="C220" s="10">
        <v>33</v>
      </c>
      <c r="D220" s="10">
        <v>33</v>
      </c>
      <c r="E220" s="10" t="s">
        <v>57</v>
      </c>
      <c r="F220" s="10" t="s">
        <v>58</v>
      </c>
      <c r="G220" s="10">
        <v>713.94</v>
      </c>
      <c r="H220" s="10" t="s">
        <v>12</v>
      </c>
      <c r="I220" s="11">
        <v>42649</v>
      </c>
      <c r="J220" s="11">
        <v>44203</v>
      </c>
      <c r="K220" s="10"/>
      <c r="L220" s="10"/>
      <c r="M220" s="10"/>
      <c r="N220" s="10" t="s">
        <v>327</v>
      </c>
      <c r="O220" s="10"/>
      <c r="P220" s="10"/>
      <c r="Q220" s="11" t="s">
        <v>512</v>
      </c>
      <c r="R220" s="11">
        <v>42647</v>
      </c>
      <c r="S220" s="10" t="s">
        <v>61</v>
      </c>
      <c r="T220" s="10" t="s">
        <v>442</v>
      </c>
      <c r="U220" s="10" t="s">
        <v>63</v>
      </c>
      <c r="V220" s="10" t="s">
        <v>442</v>
      </c>
      <c r="W220" s="10" t="s">
        <v>443</v>
      </c>
      <c r="X220" s="10" t="s">
        <v>444</v>
      </c>
      <c r="Y220" s="10" t="s">
        <v>445</v>
      </c>
      <c r="Z220" s="10" t="s">
        <v>446</v>
      </c>
      <c r="AA220" s="10"/>
      <c r="AB220" s="11">
        <v>44222</v>
      </c>
      <c r="AC220" s="12" t="s">
        <v>447</v>
      </c>
      <c r="AD220" s="11">
        <v>44197</v>
      </c>
      <c r="AE220" s="11">
        <v>45291</v>
      </c>
      <c r="AF220" s="10"/>
      <c r="AG220" s="10" t="s">
        <v>355</v>
      </c>
      <c r="AH220" s="10" t="s">
        <v>339</v>
      </c>
    </row>
    <row r="221" spans="1:34" ht="70.150000000000006" customHeight="1" x14ac:dyDescent="0.25">
      <c r="A221" s="9" t="s">
        <v>513</v>
      </c>
      <c r="B221" s="10" t="s">
        <v>514</v>
      </c>
      <c r="C221" s="10">
        <v>33</v>
      </c>
      <c r="D221" s="10">
        <v>33</v>
      </c>
      <c r="E221" s="10" t="s">
        <v>57</v>
      </c>
      <c r="F221" s="10" t="s">
        <v>58</v>
      </c>
      <c r="G221" s="10">
        <v>403.96</v>
      </c>
      <c r="H221" s="10" t="s">
        <v>12</v>
      </c>
      <c r="I221" s="11">
        <v>42584</v>
      </c>
      <c r="J221" s="11">
        <v>42584</v>
      </c>
      <c r="K221" s="10"/>
      <c r="L221" s="10"/>
      <c r="M221" s="14" t="s">
        <v>407</v>
      </c>
      <c r="N221" s="10" t="s">
        <v>327</v>
      </c>
      <c r="O221" s="10"/>
      <c r="P221" s="10"/>
      <c r="Q221" s="11" t="s">
        <v>515</v>
      </c>
      <c r="R221" s="11">
        <v>40309</v>
      </c>
      <c r="S221" s="10" t="s">
        <v>61</v>
      </c>
      <c r="T221" s="10" t="s">
        <v>409</v>
      </c>
      <c r="U221" s="10" t="s">
        <v>63</v>
      </c>
      <c r="V221" s="10" t="s">
        <v>409</v>
      </c>
      <c r="W221" s="10" t="s">
        <v>411</v>
      </c>
      <c r="X221" s="10" t="s">
        <v>412</v>
      </c>
      <c r="Y221" s="10" t="s">
        <v>413</v>
      </c>
      <c r="Z221" s="10" t="s">
        <v>414</v>
      </c>
      <c r="AA221" s="10" t="s">
        <v>516</v>
      </c>
      <c r="AB221" s="11">
        <v>43725</v>
      </c>
      <c r="AC221" s="12">
        <v>44908</v>
      </c>
      <c r="AD221" s="11">
        <v>43831</v>
      </c>
      <c r="AE221" s="13">
        <v>44926</v>
      </c>
      <c r="AF221" s="10" t="s">
        <v>517</v>
      </c>
      <c r="AG221" s="10" t="s">
        <v>355</v>
      </c>
      <c r="AH221" s="10" t="s">
        <v>339</v>
      </c>
    </row>
    <row r="222" spans="1:34" ht="70.150000000000006" customHeight="1" x14ac:dyDescent="0.25">
      <c r="A222" s="9" t="s">
        <v>518</v>
      </c>
      <c r="B222" s="10" t="s">
        <v>519</v>
      </c>
      <c r="C222" s="10">
        <v>33</v>
      </c>
      <c r="D222" s="10">
        <v>33</v>
      </c>
      <c r="E222" s="10" t="s">
        <v>57</v>
      </c>
      <c r="F222" s="10" t="s">
        <v>58</v>
      </c>
      <c r="G222" s="10">
        <v>103.73</v>
      </c>
      <c r="H222" s="10" t="s">
        <v>12</v>
      </c>
      <c r="I222" s="11">
        <v>42369</v>
      </c>
      <c r="J222" s="11">
        <v>42369</v>
      </c>
      <c r="K222" s="10" t="s">
        <v>11</v>
      </c>
      <c r="L222" s="14" t="s">
        <v>520</v>
      </c>
      <c r="M222" s="10"/>
      <c r="N222" s="10" t="s">
        <v>327</v>
      </c>
      <c r="O222" s="10"/>
      <c r="P222" s="10" t="s">
        <v>12</v>
      </c>
      <c r="Q222" s="11" t="s">
        <v>521</v>
      </c>
      <c r="R222" s="11">
        <v>42482</v>
      </c>
      <c r="S222" s="10" t="s">
        <v>74</v>
      </c>
      <c r="T222" s="10" t="s">
        <v>352</v>
      </c>
      <c r="U222" s="10" t="s">
        <v>63</v>
      </c>
      <c r="V222" s="10" t="s">
        <v>76</v>
      </c>
      <c r="W222" s="10" t="s">
        <v>400</v>
      </c>
      <c r="X222" s="10" t="s">
        <v>401</v>
      </c>
      <c r="Y222" s="10" t="s">
        <v>402</v>
      </c>
      <c r="Z222" s="10" t="s">
        <v>403</v>
      </c>
      <c r="AA222" s="10"/>
      <c r="AB222" s="11">
        <v>43482</v>
      </c>
      <c r="AC222" s="12">
        <v>44903</v>
      </c>
      <c r="AD222" s="11">
        <v>43809</v>
      </c>
      <c r="AE222" s="13">
        <v>44904</v>
      </c>
      <c r="AF222" s="10" t="s">
        <v>415</v>
      </c>
      <c r="AG222" s="10" t="s">
        <v>355</v>
      </c>
      <c r="AH222" s="10" t="s">
        <v>339</v>
      </c>
    </row>
    <row r="223" spans="1:34" ht="70.150000000000006" customHeight="1" x14ac:dyDescent="0.25">
      <c r="A223" s="9" t="s">
        <v>522</v>
      </c>
      <c r="B223" s="10" t="s">
        <v>523</v>
      </c>
      <c r="C223" s="10">
        <v>33</v>
      </c>
      <c r="D223" s="10">
        <v>33</v>
      </c>
      <c r="E223" s="10" t="s">
        <v>57</v>
      </c>
      <c r="F223" s="10" t="s">
        <v>58</v>
      </c>
      <c r="G223" s="10">
        <v>965.13</v>
      </c>
      <c r="H223" s="10" t="s">
        <v>12</v>
      </c>
      <c r="I223" s="11">
        <v>42766</v>
      </c>
      <c r="J223" s="11">
        <v>42766</v>
      </c>
      <c r="K223" s="10"/>
      <c r="L223" s="10"/>
      <c r="M223" s="10"/>
      <c r="N223" s="10" t="s">
        <v>327</v>
      </c>
      <c r="O223" s="10"/>
      <c r="P223" s="10"/>
      <c r="Q223" s="11" t="s">
        <v>524</v>
      </c>
      <c r="R223" s="11">
        <v>41036</v>
      </c>
      <c r="S223" s="10" t="s">
        <v>61</v>
      </c>
      <c r="T223" s="10" t="s">
        <v>382</v>
      </c>
      <c r="U223" s="10" t="s">
        <v>63</v>
      </c>
      <c r="V223" s="10" t="s">
        <v>382</v>
      </c>
      <c r="W223" s="10" t="s">
        <v>525</v>
      </c>
      <c r="X223" s="10" t="s">
        <v>526</v>
      </c>
      <c r="Y223" s="10" t="s">
        <v>527</v>
      </c>
      <c r="Z223" s="10"/>
      <c r="AA223" s="10"/>
      <c r="AB223" s="11">
        <v>44592</v>
      </c>
      <c r="AC223" s="12"/>
      <c r="AD223" s="11">
        <v>44562</v>
      </c>
      <c r="AE223" s="11">
        <v>45657</v>
      </c>
      <c r="AF223" s="10"/>
      <c r="AG223" s="10" t="s">
        <v>338</v>
      </c>
      <c r="AH223" s="10" t="s">
        <v>339</v>
      </c>
    </row>
    <row r="224" spans="1:34" ht="70.150000000000006" customHeight="1" x14ac:dyDescent="0.25">
      <c r="A224" s="9" t="s">
        <v>1072</v>
      </c>
      <c r="B224" s="10" t="s">
        <v>1073</v>
      </c>
      <c r="C224" s="10">
        <v>40</v>
      </c>
      <c r="D224" s="10">
        <v>40</v>
      </c>
      <c r="E224" s="10" t="s">
        <v>57</v>
      </c>
      <c r="F224" s="10" t="s">
        <v>58</v>
      </c>
      <c r="G224" s="10">
        <v>6540.8</v>
      </c>
      <c r="H224" s="10" t="s">
        <v>12</v>
      </c>
      <c r="I224" s="11">
        <v>42410</v>
      </c>
      <c r="J224" s="11">
        <v>42410</v>
      </c>
      <c r="K224" s="10" t="s">
        <v>11</v>
      </c>
      <c r="L224" s="10" t="s">
        <v>1074</v>
      </c>
      <c r="M224" s="10"/>
      <c r="N224" s="10" t="s">
        <v>327</v>
      </c>
      <c r="O224" s="10"/>
      <c r="P224" s="10"/>
      <c r="Q224" s="11"/>
      <c r="R224" s="11">
        <v>40703</v>
      </c>
      <c r="S224" s="10" t="s">
        <v>61</v>
      </c>
      <c r="T224" s="10" t="s">
        <v>1075</v>
      </c>
      <c r="U224" s="10" t="s">
        <v>63</v>
      </c>
      <c r="V224" s="10" t="s">
        <v>1009</v>
      </c>
      <c r="W224" s="10" t="s">
        <v>1010</v>
      </c>
      <c r="X224" s="10" t="s">
        <v>1011</v>
      </c>
      <c r="Y224" s="10" t="s">
        <v>1012</v>
      </c>
      <c r="Z224" s="10" t="s">
        <v>1013</v>
      </c>
      <c r="AA224" s="10"/>
      <c r="AB224" s="11">
        <v>43846</v>
      </c>
      <c r="AC224" s="12"/>
      <c r="AD224" s="11">
        <v>43922</v>
      </c>
      <c r="AE224" s="54" t="s">
        <v>1076</v>
      </c>
      <c r="AF224" s="10"/>
      <c r="AG224" s="10" t="s">
        <v>1014</v>
      </c>
      <c r="AH224" s="10" t="s">
        <v>500</v>
      </c>
    </row>
    <row r="225" spans="1:34" ht="70.150000000000006" customHeight="1" x14ac:dyDescent="0.25">
      <c r="A225" s="9" t="s">
        <v>964</v>
      </c>
      <c r="B225" s="10" t="s">
        <v>965</v>
      </c>
      <c r="C225" s="10">
        <v>24</v>
      </c>
      <c r="D225" s="10">
        <v>24</v>
      </c>
      <c r="E225" s="10" t="s">
        <v>57</v>
      </c>
      <c r="F225" s="10" t="s">
        <v>58</v>
      </c>
      <c r="G225" s="10">
        <v>3.94</v>
      </c>
      <c r="H225" s="10" t="s">
        <v>12</v>
      </c>
      <c r="I225" s="11">
        <v>38950</v>
      </c>
      <c r="J225" s="11">
        <v>38950</v>
      </c>
      <c r="K225" s="10" t="s">
        <v>59</v>
      </c>
      <c r="L225" s="10" t="s">
        <v>871</v>
      </c>
      <c r="M225" s="10"/>
      <c r="N225" s="10" t="s">
        <v>966</v>
      </c>
      <c r="O225" s="10"/>
      <c r="P225" s="10" t="s">
        <v>59</v>
      </c>
      <c r="Q225" s="11"/>
      <c r="R225" s="11">
        <v>40003</v>
      </c>
      <c r="S225" s="10"/>
      <c r="T225" s="10" t="s">
        <v>74</v>
      </c>
      <c r="U225" s="10" t="s">
        <v>12</v>
      </c>
      <c r="V225" s="10"/>
      <c r="W225" s="10"/>
      <c r="X225" s="10"/>
      <c r="Y225" s="10"/>
      <c r="Z225" s="10"/>
      <c r="AA225" s="10"/>
      <c r="AB225" s="11"/>
      <c r="AC225" s="12"/>
      <c r="AD225" s="11"/>
      <c r="AE225" s="11"/>
      <c r="AF225" s="53" t="s">
        <v>967</v>
      </c>
      <c r="AG225" s="10" t="s">
        <v>868</v>
      </c>
      <c r="AH225" s="10" t="s">
        <v>500</v>
      </c>
    </row>
    <row r="226" spans="1:34" ht="70.150000000000006" customHeight="1" x14ac:dyDescent="0.25">
      <c r="A226" s="9" t="s">
        <v>968</v>
      </c>
      <c r="B226" s="10" t="s">
        <v>969</v>
      </c>
      <c r="C226" s="10">
        <v>24</v>
      </c>
      <c r="D226" s="10">
        <v>24</v>
      </c>
      <c r="E226" s="10" t="s">
        <v>57</v>
      </c>
      <c r="F226" s="10" t="s">
        <v>58</v>
      </c>
      <c r="G226" s="10">
        <v>269.10000000000002</v>
      </c>
      <c r="H226" s="10" t="s">
        <v>12</v>
      </c>
      <c r="I226" s="11">
        <v>42739</v>
      </c>
      <c r="J226" s="11">
        <v>42739</v>
      </c>
      <c r="K226" s="10" t="s">
        <v>59</v>
      </c>
      <c r="L226" s="10" t="s">
        <v>871</v>
      </c>
      <c r="M226" s="10"/>
      <c r="N226" s="10" t="s">
        <v>60</v>
      </c>
      <c r="O226" s="10"/>
      <c r="P226" s="10" t="s">
        <v>59</v>
      </c>
      <c r="Q226" s="11">
        <v>41009</v>
      </c>
      <c r="R226" s="11">
        <v>43609</v>
      </c>
      <c r="S226" s="10" t="s">
        <v>74</v>
      </c>
      <c r="T226" s="10" t="s">
        <v>74</v>
      </c>
      <c r="U226" s="10" t="s">
        <v>63</v>
      </c>
      <c r="V226" s="10" t="s">
        <v>895</v>
      </c>
      <c r="W226" s="10" t="s">
        <v>936</v>
      </c>
      <c r="X226" s="10" t="s">
        <v>937</v>
      </c>
      <c r="Y226" s="10" t="s">
        <v>958</v>
      </c>
      <c r="Z226" s="10" t="s">
        <v>939</v>
      </c>
      <c r="AA226" s="10"/>
      <c r="AB226" s="11">
        <v>44509</v>
      </c>
      <c r="AC226" s="12"/>
      <c r="AD226" s="11">
        <v>44539</v>
      </c>
      <c r="AE226" s="11">
        <v>44994</v>
      </c>
      <c r="AF226" s="10"/>
      <c r="AG226" s="10" t="s">
        <v>868</v>
      </c>
      <c r="AH226" s="10" t="s">
        <v>500</v>
      </c>
    </row>
    <row r="227" spans="1:34" ht="70.150000000000006" customHeight="1" x14ac:dyDescent="0.25">
      <c r="A227" s="9" t="s">
        <v>970</v>
      </c>
      <c r="B227" s="10" t="s">
        <v>971</v>
      </c>
      <c r="C227" s="10" t="s">
        <v>972</v>
      </c>
      <c r="D227" s="10">
        <v>24</v>
      </c>
      <c r="E227" s="10" t="s">
        <v>57</v>
      </c>
      <c r="F227" s="10" t="s">
        <v>58</v>
      </c>
      <c r="G227" s="10">
        <v>2117.63</v>
      </c>
      <c r="H227" s="10" t="s">
        <v>12</v>
      </c>
      <c r="I227" s="11">
        <v>42304</v>
      </c>
      <c r="J227" s="11">
        <v>42304</v>
      </c>
      <c r="K227" s="10" t="s">
        <v>63</v>
      </c>
      <c r="L227" s="10" t="s">
        <v>612</v>
      </c>
      <c r="M227" s="10" t="s">
        <v>925</v>
      </c>
      <c r="N227" s="10" t="s">
        <v>60</v>
      </c>
      <c r="O227" s="10"/>
      <c r="P227" s="10" t="s">
        <v>59</v>
      </c>
      <c r="Q227" s="11">
        <v>41026</v>
      </c>
      <c r="R227" s="11">
        <v>40408</v>
      </c>
      <c r="S227" s="10" t="s">
        <v>61</v>
      </c>
      <c r="T227" s="10" t="s">
        <v>887</v>
      </c>
      <c r="U227" s="10" t="s">
        <v>63</v>
      </c>
      <c r="V227" s="10" t="s">
        <v>887</v>
      </c>
      <c r="W227" s="10" t="s">
        <v>973</v>
      </c>
      <c r="X227" s="10" t="s">
        <v>974</v>
      </c>
      <c r="Y227" s="10" t="s">
        <v>975</v>
      </c>
      <c r="Z227" s="10" t="s">
        <v>890</v>
      </c>
      <c r="AA227" s="10" t="s">
        <v>891</v>
      </c>
      <c r="AB227" s="11" t="s">
        <v>976</v>
      </c>
      <c r="AC227" s="12"/>
      <c r="AD227" s="11">
        <v>44197</v>
      </c>
      <c r="AE227" s="13">
        <v>45291</v>
      </c>
      <c r="AF227" s="10"/>
      <c r="AG227" s="10" t="s">
        <v>868</v>
      </c>
      <c r="AH227" s="10" t="s">
        <v>500</v>
      </c>
    </row>
    <row r="228" spans="1:34" ht="70.150000000000006" customHeight="1" x14ac:dyDescent="0.25">
      <c r="A228" s="9" t="s">
        <v>977</v>
      </c>
      <c r="B228" s="10" t="s">
        <v>978</v>
      </c>
      <c r="C228" s="10">
        <v>24</v>
      </c>
      <c r="D228" s="10">
        <v>24</v>
      </c>
      <c r="E228" s="10" t="s">
        <v>57</v>
      </c>
      <c r="F228" s="10" t="s">
        <v>58</v>
      </c>
      <c r="G228" s="10">
        <v>197.11</v>
      </c>
      <c r="H228" s="10" t="s">
        <v>12</v>
      </c>
      <c r="I228" s="11">
        <v>42639</v>
      </c>
      <c r="J228" s="11">
        <v>44203</v>
      </c>
      <c r="K228" s="10" t="s">
        <v>59</v>
      </c>
      <c r="L228" s="10" t="s">
        <v>871</v>
      </c>
      <c r="M228" s="10"/>
      <c r="N228" s="10" t="s">
        <v>60</v>
      </c>
      <c r="O228" s="10"/>
      <c r="P228" s="10" t="s">
        <v>59</v>
      </c>
      <c r="Q228" s="11">
        <v>40941</v>
      </c>
      <c r="R228" s="11">
        <v>40941</v>
      </c>
      <c r="S228" s="10" t="s">
        <v>61</v>
      </c>
      <c r="T228" s="10" t="s">
        <v>887</v>
      </c>
      <c r="U228" s="10" t="s">
        <v>63</v>
      </c>
      <c r="V228" s="10" t="s">
        <v>887</v>
      </c>
      <c r="W228" s="10" t="s">
        <v>973</v>
      </c>
      <c r="X228" s="10" t="s">
        <v>974</v>
      </c>
      <c r="Y228" s="10" t="s">
        <v>975</v>
      </c>
      <c r="Z228" s="10" t="s">
        <v>890</v>
      </c>
      <c r="AA228" s="10" t="s">
        <v>891</v>
      </c>
      <c r="AB228" s="11" t="s">
        <v>976</v>
      </c>
      <c r="AC228" s="12"/>
      <c r="AD228" s="11">
        <v>44197</v>
      </c>
      <c r="AE228" s="13">
        <v>45291</v>
      </c>
      <c r="AF228" s="10"/>
      <c r="AG228" s="10" t="s">
        <v>868</v>
      </c>
      <c r="AH228" s="10" t="s">
        <v>500</v>
      </c>
    </row>
    <row r="229" spans="1:34" ht="70.150000000000006" customHeight="1" x14ac:dyDescent="0.25">
      <c r="A229" s="9" t="s">
        <v>528</v>
      </c>
      <c r="B229" s="36" t="s">
        <v>529</v>
      </c>
      <c r="C229" s="10">
        <v>33</v>
      </c>
      <c r="D229" s="10">
        <v>33</v>
      </c>
      <c r="E229" s="10" t="s">
        <v>151</v>
      </c>
      <c r="F229" s="10" t="s">
        <v>58</v>
      </c>
      <c r="G229" s="10">
        <v>262.18</v>
      </c>
      <c r="H229" s="28" t="s">
        <v>11</v>
      </c>
      <c r="I229" s="11">
        <v>32202</v>
      </c>
      <c r="J229" s="11">
        <v>43473</v>
      </c>
      <c r="K229" s="33" t="s">
        <v>11</v>
      </c>
      <c r="L229" s="10" t="s">
        <v>530</v>
      </c>
      <c r="M229" s="10"/>
      <c r="N229" s="36" t="s">
        <v>327</v>
      </c>
      <c r="O229" s="10" t="s">
        <v>531</v>
      </c>
      <c r="P229" s="36" t="s">
        <v>11</v>
      </c>
      <c r="Q229" s="37" t="s">
        <v>389</v>
      </c>
      <c r="R229" s="11">
        <v>44022</v>
      </c>
      <c r="S229" s="10" t="s">
        <v>61</v>
      </c>
      <c r="T229" s="10" t="s">
        <v>532</v>
      </c>
      <c r="U229" s="10" t="s">
        <v>63</v>
      </c>
      <c r="V229" s="10" t="s">
        <v>382</v>
      </c>
      <c r="W229" s="10" t="s">
        <v>383</v>
      </c>
      <c r="X229" s="10" t="s">
        <v>384</v>
      </c>
      <c r="Y229" s="10" t="s">
        <v>385</v>
      </c>
      <c r="Z229" s="10" t="s">
        <v>533</v>
      </c>
      <c r="AA229" s="10"/>
      <c r="AB229" s="11">
        <v>44592</v>
      </c>
      <c r="AC229" s="12"/>
      <c r="AD229" s="11">
        <v>44562</v>
      </c>
      <c r="AE229" s="11">
        <v>45657</v>
      </c>
      <c r="AF229" s="10"/>
      <c r="AG229" s="10" t="s">
        <v>534</v>
      </c>
      <c r="AH229" s="10" t="s">
        <v>339</v>
      </c>
    </row>
    <row r="230" spans="1:34" ht="70.150000000000006" customHeight="1" thickBot="1" x14ac:dyDescent="0.3">
      <c r="A230" s="18" t="s">
        <v>535</v>
      </c>
      <c r="B230" s="86" t="s">
        <v>536</v>
      </c>
      <c r="C230" s="19">
        <v>33</v>
      </c>
      <c r="D230" s="19">
        <v>33</v>
      </c>
      <c r="E230" s="19" t="s">
        <v>151</v>
      </c>
      <c r="F230" s="19" t="s">
        <v>58</v>
      </c>
      <c r="G230" s="19">
        <v>3954.14</v>
      </c>
      <c r="H230" s="91" t="s">
        <v>11</v>
      </c>
      <c r="I230" s="20">
        <v>32202</v>
      </c>
      <c r="J230" s="20">
        <v>43473</v>
      </c>
      <c r="K230" s="86" t="s">
        <v>11</v>
      </c>
      <c r="L230" s="19"/>
      <c r="M230" s="19"/>
      <c r="N230" s="19" t="s">
        <v>327</v>
      </c>
      <c r="O230" s="19"/>
      <c r="P230" s="39" t="s">
        <v>63</v>
      </c>
      <c r="Q230" s="26"/>
      <c r="R230" s="26"/>
      <c r="S230" s="19" t="s">
        <v>61</v>
      </c>
      <c r="T230" s="19" t="s">
        <v>343</v>
      </c>
      <c r="U230" s="19" t="s">
        <v>63</v>
      </c>
      <c r="V230" s="19" t="s">
        <v>343</v>
      </c>
      <c r="W230" s="19" t="s">
        <v>344</v>
      </c>
      <c r="X230" s="19" t="s">
        <v>345</v>
      </c>
      <c r="Y230" s="19" t="s">
        <v>346</v>
      </c>
      <c r="Z230" s="19" t="s">
        <v>537</v>
      </c>
      <c r="AA230" s="19" t="s">
        <v>538</v>
      </c>
      <c r="AB230" s="20"/>
      <c r="AC230" s="21" t="s">
        <v>348</v>
      </c>
      <c r="AD230" s="20"/>
      <c r="AE230" s="20"/>
      <c r="AF230" s="19"/>
      <c r="AG230" s="19" t="s">
        <v>534</v>
      </c>
      <c r="AH230" s="19" t="s">
        <v>339</v>
      </c>
    </row>
    <row r="231" spans="1:34" ht="70.150000000000006" customHeight="1" x14ac:dyDescent="0.25">
      <c r="A231" s="22" t="s">
        <v>1077</v>
      </c>
      <c r="B231" s="23" t="s">
        <v>1078</v>
      </c>
      <c r="C231" s="23">
        <v>40</v>
      </c>
      <c r="D231" s="23">
        <v>40</v>
      </c>
      <c r="E231" s="23" t="s">
        <v>151</v>
      </c>
      <c r="F231" s="23" t="s">
        <v>58</v>
      </c>
      <c r="G231" s="23">
        <v>681.16</v>
      </c>
      <c r="H231" s="23" t="s">
        <v>11</v>
      </c>
      <c r="I231" s="24">
        <v>32202</v>
      </c>
      <c r="J231" s="24">
        <v>43473</v>
      </c>
      <c r="K231" s="23" t="s">
        <v>11</v>
      </c>
      <c r="L231" s="23" t="s">
        <v>998</v>
      </c>
      <c r="M231" s="23"/>
      <c r="N231" s="23" t="s">
        <v>327</v>
      </c>
      <c r="O231" s="23"/>
      <c r="P231" s="23"/>
      <c r="Q231" s="24"/>
      <c r="R231" s="24">
        <v>39930</v>
      </c>
      <c r="S231" s="102" t="s">
        <v>74</v>
      </c>
      <c r="T231" s="23" t="s">
        <v>74</v>
      </c>
      <c r="U231" s="102" t="s">
        <v>12</v>
      </c>
      <c r="V231" s="23"/>
      <c r="W231" s="23"/>
      <c r="X231" s="23"/>
      <c r="Y231" s="23"/>
      <c r="Z231" s="23"/>
      <c r="AA231" s="23"/>
      <c r="AB231" s="24"/>
      <c r="AC231" s="25"/>
      <c r="AD231" s="24"/>
      <c r="AE231" s="24"/>
      <c r="AF231" s="23"/>
      <c r="AG231" s="23" t="s">
        <v>499</v>
      </c>
      <c r="AH231" s="23" t="s">
        <v>987</v>
      </c>
    </row>
    <row r="232" spans="1:34" ht="70.150000000000006" customHeight="1" x14ac:dyDescent="0.25">
      <c r="A232" s="9" t="s">
        <v>1079</v>
      </c>
      <c r="B232" s="10" t="s">
        <v>1080</v>
      </c>
      <c r="C232" s="10">
        <v>40</v>
      </c>
      <c r="D232" s="10">
        <v>40</v>
      </c>
      <c r="E232" s="10" t="s">
        <v>151</v>
      </c>
      <c r="F232" s="10" t="s">
        <v>58</v>
      </c>
      <c r="G232" s="10">
        <v>750.36</v>
      </c>
      <c r="H232" s="10" t="s">
        <v>11</v>
      </c>
      <c r="I232" s="11">
        <v>32932</v>
      </c>
      <c r="J232" s="11">
        <v>43473</v>
      </c>
      <c r="K232" s="10" t="s">
        <v>11</v>
      </c>
      <c r="L232" s="10" t="s">
        <v>1024</v>
      </c>
      <c r="M232" s="10"/>
      <c r="N232" s="10" t="s">
        <v>327</v>
      </c>
      <c r="O232" s="10"/>
      <c r="P232" s="10" t="s">
        <v>63</v>
      </c>
      <c r="Q232" s="11"/>
      <c r="R232" s="13">
        <v>39622</v>
      </c>
      <c r="S232" s="10" t="s">
        <v>61</v>
      </c>
      <c r="T232" s="10" t="s">
        <v>1026</v>
      </c>
      <c r="U232" s="10" t="s">
        <v>63</v>
      </c>
      <c r="V232" s="10" t="s">
        <v>1026</v>
      </c>
      <c r="W232" s="10" t="s">
        <v>1027</v>
      </c>
      <c r="X232" s="10" t="s">
        <v>1028</v>
      </c>
      <c r="Y232" s="10" t="s">
        <v>1029</v>
      </c>
      <c r="Z232" s="10" t="s">
        <v>1030</v>
      </c>
      <c r="AA232" s="10"/>
      <c r="AB232" s="11">
        <v>44174</v>
      </c>
      <c r="AC232" s="12"/>
      <c r="AD232" s="11">
        <v>44013</v>
      </c>
      <c r="AE232" s="54" t="s">
        <v>1031</v>
      </c>
      <c r="AF232" s="10"/>
      <c r="AG232" s="10" t="s">
        <v>499</v>
      </c>
      <c r="AH232" s="10" t="s">
        <v>500</v>
      </c>
    </row>
    <row r="233" spans="1:34" ht="70.150000000000006" customHeight="1" x14ac:dyDescent="0.25">
      <c r="A233" s="9" t="s">
        <v>539</v>
      </c>
      <c r="B233" s="31" t="s">
        <v>540</v>
      </c>
      <c r="C233" s="10">
        <v>33</v>
      </c>
      <c r="D233" s="10">
        <v>33</v>
      </c>
      <c r="E233" s="10" t="s">
        <v>151</v>
      </c>
      <c r="F233" s="10" t="s">
        <v>58</v>
      </c>
      <c r="G233" s="10">
        <v>23979.22</v>
      </c>
      <c r="H233" s="28" t="s">
        <v>11</v>
      </c>
      <c r="I233" s="11">
        <v>38286</v>
      </c>
      <c r="J233" s="11">
        <v>43473</v>
      </c>
      <c r="K233" s="33" t="s">
        <v>11</v>
      </c>
      <c r="L233" s="10" t="s">
        <v>541</v>
      </c>
      <c r="M233" s="14" t="s">
        <v>542</v>
      </c>
      <c r="N233" s="31" t="s">
        <v>327</v>
      </c>
      <c r="O233" s="10"/>
      <c r="P233" s="31" t="s">
        <v>63</v>
      </c>
      <c r="Q233" s="32">
        <v>41089</v>
      </c>
      <c r="R233" s="11">
        <v>39770</v>
      </c>
      <c r="S233" s="10" t="s">
        <v>61</v>
      </c>
      <c r="T233" s="10" t="s">
        <v>543</v>
      </c>
      <c r="U233" s="10" t="s">
        <v>63</v>
      </c>
      <c r="V233" s="10" t="s">
        <v>331</v>
      </c>
      <c r="W233" s="10" t="s">
        <v>332</v>
      </c>
      <c r="X233" s="10" t="s">
        <v>333</v>
      </c>
      <c r="Y233" s="10" t="s">
        <v>334</v>
      </c>
      <c r="Z233" s="10" t="s">
        <v>335</v>
      </c>
      <c r="AA233" s="10" t="s">
        <v>544</v>
      </c>
      <c r="AB233" s="11">
        <v>2012</v>
      </c>
      <c r="AC233" s="12" t="s">
        <v>336</v>
      </c>
      <c r="AD233" s="11"/>
      <c r="AE233" s="11"/>
      <c r="AF233" s="10" t="s">
        <v>517</v>
      </c>
      <c r="AG233" s="10" t="s">
        <v>534</v>
      </c>
      <c r="AH233" s="10" t="s">
        <v>339</v>
      </c>
    </row>
    <row r="234" spans="1:34" ht="70.150000000000006" customHeight="1" x14ac:dyDescent="0.25">
      <c r="A234" s="9" t="s">
        <v>1081</v>
      </c>
      <c r="B234" s="10" t="s">
        <v>1033</v>
      </c>
      <c r="C234" s="10" t="s">
        <v>1051</v>
      </c>
      <c r="D234" s="10">
        <v>40</v>
      </c>
      <c r="E234" s="10" t="s">
        <v>151</v>
      </c>
      <c r="F234" s="10" t="s">
        <v>58</v>
      </c>
      <c r="G234" s="10">
        <v>15606.51</v>
      </c>
      <c r="H234" s="10" t="s">
        <v>11</v>
      </c>
      <c r="I234" s="11">
        <v>38819</v>
      </c>
      <c r="J234" s="11">
        <v>43473</v>
      </c>
      <c r="K234" s="10" t="s">
        <v>11</v>
      </c>
      <c r="L234" s="10" t="s">
        <v>1082</v>
      </c>
      <c r="M234" s="10"/>
      <c r="N234" s="10" t="s">
        <v>327</v>
      </c>
      <c r="O234" s="10"/>
      <c r="P234" s="10"/>
      <c r="Q234" s="11"/>
      <c r="R234" s="11">
        <v>40497</v>
      </c>
      <c r="S234" s="10" t="s">
        <v>74</v>
      </c>
      <c r="T234" s="10" t="s">
        <v>74</v>
      </c>
      <c r="U234" s="10" t="s">
        <v>63</v>
      </c>
      <c r="V234" s="10" t="s">
        <v>1034</v>
      </c>
      <c r="W234" s="10" t="s">
        <v>1010</v>
      </c>
      <c r="X234" s="10" t="s">
        <v>1011</v>
      </c>
      <c r="Y234" s="10" t="s">
        <v>1012</v>
      </c>
      <c r="Z234" s="10" t="s">
        <v>1013</v>
      </c>
      <c r="AA234" s="10"/>
      <c r="AB234" s="11">
        <v>44519</v>
      </c>
      <c r="AC234" s="12">
        <v>44889</v>
      </c>
      <c r="AD234" s="11">
        <v>44564</v>
      </c>
      <c r="AE234" s="11">
        <v>45657</v>
      </c>
      <c r="AF234" s="10"/>
      <c r="AG234" s="10" t="s">
        <v>1014</v>
      </c>
      <c r="AH234" s="10" t="s">
        <v>500</v>
      </c>
    </row>
    <row r="235" spans="1:34" ht="70.150000000000006" customHeight="1" x14ac:dyDescent="0.25">
      <c r="A235" s="9" t="s">
        <v>1083</v>
      </c>
      <c r="B235" s="10" t="s">
        <v>1084</v>
      </c>
      <c r="C235" s="10" t="s">
        <v>495</v>
      </c>
      <c r="D235" s="10">
        <v>40</v>
      </c>
      <c r="E235" s="10" t="s">
        <v>151</v>
      </c>
      <c r="F235" s="10" t="s">
        <v>58</v>
      </c>
      <c r="G235" s="10">
        <v>12827.16</v>
      </c>
      <c r="H235" s="10" t="s">
        <v>11</v>
      </c>
      <c r="I235" s="11">
        <v>33419</v>
      </c>
      <c r="J235" s="11">
        <v>43553</v>
      </c>
      <c r="K235" s="10" t="s">
        <v>12</v>
      </c>
      <c r="L235" s="10"/>
      <c r="M235" s="10"/>
      <c r="N235" s="10" t="s">
        <v>999</v>
      </c>
      <c r="O235" s="10"/>
      <c r="P235" s="10"/>
      <c r="Q235" s="11">
        <v>39993</v>
      </c>
      <c r="R235" s="13">
        <v>38839</v>
      </c>
      <c r="S235" s="10" t="s">
        <v>61</v>
      </c>
      <c r="T235" s="10" t="s">
        <v>496</v>
      </c>
      <c r="U235" s="10" t="s">
        <v>63</v>
      </c>
      <c r="V235" s="10" t="s">
        <v>982</v>
      </c>
      <c r="W235" s="10" t="s">
        <v>1044</v>
      </c>
      <c r="X235" s="10" t="s">
        <v>1045</v>
      </c>
      <c r="Y235" s="10" t="s">
        <v>1046</v>
      </c>
      <c r="Z235" s="10" t="s">
        <v>1047</v>
      </c>
      <c r="AA235" s="10"/>
      <c r="AB235" s="11">
        <v>44662</v>
      </c>
      <c r="AC235" s="12"/>
      <c r="AD235" s="11">
        <v>44662</v>
      </c>
      <c r="AE235" s="54" t="s">
        <v>1038</v>
      </c>
      <c r="AF235" s="10"/>
      <c r="AG235" s="10" t="s">
        <v>1014</v>
      </c>
      <c r="AH235" s="10" t="s">
        <v>500</v>
      </c>
    </row>
    <row r="236" spans="1:34" ht="70.150000000000006" customHeight="1" x14ac:dyDescent="0.25">
      <c r="A236" s="9" t="s">
        <v>669</v>
      </c>
      <c r="B236" s="10" t="s">
        <v>670</v>
      </c>
      <c r="C236" s="10">
        <v>64</v>
      </c>
      <c r="D236" s="10">
        <v>64</v>
      </c>
      <c r="E236" s="10" t="s">
        <v>151</v>
      </c>
      <c r="F236" s="10" t="s">
        <v>58</v>
      </c>
      <c r="G236" s="10">
        <v>49007.65</v>
      </c>
      <c r="H236" s="10" t="s">
        <v>11</v>
      </c>
      <c r="I236" s="11">
        <v>33634</v>
      </c>
      <c r="J236" s="11">
        <v>43473</v>
      </c>
      <c r="K236" s="10" t="s">
        <v>12</v>
      </c>
      <c r="L236" s="10"/>
      <c r="M236" s="10"/>
      <c r="N236" s="10" t="s">
        <v>551</v>
      </c>
      <c r="O236" s="10" t="s">
        <v>552</v>
      </c>
      <c r="P236" s="10"/>
      <c r="Q236" s="11"/>
      <c r="R236" s="11"/>
      <c r="S236" s="10"/>
      <c r="T236" s="23" t="s">
        <v>74</v>
      </c>
      <c r="U236" s="10" t="s">
        <v>12</v>
      </c>
      <c r="V236" s="10"/>
      <c r="W236" s="10"/>
      <c r="X236" s="10"/>
      <c r="Y236" s="10"/>
      <c r="Z236" s="10"/>
      <c r="AA236" s="10"/>
      <c r="AB236" s="11"/>
      <c r="AC236" s="12"/>
      <c r="AD236" s="11"/>
      <c r="AE236" s="11"/>
      <c r="AF236" s="10"/>
      <c r="AG236" s="10"/>
      <c r="AH236" s="10" t="s">
        <v>553</v>
      </c>
    </row>
    <row r="237" spans="1:34" ht="70.150000000000006" customHeight="1" x14ac:dyDescent="0.25">
      <c r="A237" s="9" t="s">
        <v>671</v>
      </c>
      <c r="B237" s="10" t="s">
        <v>672</v>
      </c>
      <c r="C237" s="10">
        <v>64</v>
      </c>
      <c r="D237" s="10">
        <v>64</v>
      </c>
      <c r="E237" s="10" t="s">
        <v>151</v>
      </c>
      <c r="F237" s="10" t="s">
        <v>58</v>
      </c>
      <c r="G237" s="10">
        <v>4391.7</v>
      </c>
      <c r="H237" s="10" t="s">
        <v>11</v>
      </c>
      <c r="I237" s="11">
        <v>33634</v>
      </c>
      <c r="J237" s="11">
        <v>43473</v>
      </c>
      <c r="K237" s="10" t="s">
        <v>12</v>
      </c>
      <c r="L237" s="10"/>
      <c r="M237" s="10"/>
      <c r="N237" s="10" t="s">
        <v>551</v>
      </c>
      <c r="O237" s="10" t="s">
        <v>552</v>
      </c>
      <c r="P237" s="10"/>
      <c r="Q237" s="11"/>
      <c r="R237" s="11"/>
      <c r="S237" s="10"/>
      <c r="T237" s="10" t="s">
        <v>74</v>
      </c>
      <c r="U237" s="10" t="s">
        <v>12</v>
      </c>
      <c r="V237" s="10"/>
      <c r="W237" s="10"/>
      <c r="X237" s="10"/>
      <c r="Y237" s="10"/>
      <c r="Z237" s="10"/>
      <c r="AA237" s="10"/>
      <c r="AB237" s="11"/>
      <c r="AC237" s="12"/>
      <c r="AD237" s="11"/>
      <c r="AE237" s="11"/>
      <c r="AF237" s="10"/>
      <c r="AG237" s="10"/>
      <c r="AH237" s="10" t="s">
        <v>553</v>
      </c>
    </row>
    <row r="238" spans="1:34" ht="70.150000000000006" customHeight="1" x14ac:dyDescent="0.25">
      <c r="A238" s="9" t="s">
        <v>1085</v>
      </c>
      <c r="B238" s="10" t="s">
        <v>1086</v>
      </c>
      <c r="C238" s="10">
        <v>40</v>
      </c>
      <c r="D238" s="10">
        <v>40</v>
      </c>
      <c r="E238" s="10" t="s">
        <v>151</v>
      </c>
      <c r="F238" s="10" t="s">
        <v>58</v>
      </c>
      <c r="G238" s="10">
        <v>2123.35</v>
      </c>
      <c r="H238" s="10" t="s">
        <v>12</v>
      </c>
      <c r="I238" s="11">
        <v>37547</v>
      </c>
      <c r="J238" s="11">
        <v>43473</v>
      </c>
      <c r="K238" s="10" t="s">
        <v>11</v>
      </c>
      <c r="L238" s="10" t="s">
        <v>1024</v>
      </c>
      <c r="M238" s="10"/>
      <c r="N238" s="10" t="s">
        <v>999</v>
      </c>
      <c r="O238" s="10"/>
      <c r="P238" s="10"/>
      <c r="Q238" s="11">
        <v>39421</v>
      </c>
      <c r="R238" s="13">
        <v>38883</v>
      </c>
      <c r="S238" s="10" t="s">
        <v>61</v>
      </c>
      <c r="T238" s="10" t="s">
        <v>1026</v>
      </c>
      <c r="U238" s="10" t="s">
        <v>63</v>
      </c>
      <c r="V238" s="10" t="s">
        <v>1026</v>
      </c>
      <c r="W238" s="10" t="s">
        <v>1027</v>
      </c>
      <c r="X238" s="10" t="s">
        <v>1028</v>
      </c>
      <c r="Y238" s="10" t="s">
        <v>1029</v>
      </c>
      <c r="Z238" s="10" t="s">
        <v>1030</v>
      </c>
      <c r="AA238" s="10"/>
      <c r="AB238" s="11">
        <v>44168</v>
      </c>
      <c r="AC238" s="12"/>
      <c r="AD238" s="11">
        <v>44013</v>
      </c>
      <c r="AE238" s="54" t="s">
        <v>1031</v>
      </c>
      <c r="AF238" s="10"/>
      <c r="AG238" s="10" t="s">
        <v>1014</v>
      </c>
      <c r="AH238" s="10" t="s">
        <v>500</v>
      </c>
    </row>
    <row r="239" spans="1:34" ht="45" x14ac:dyDescent="0.25">
      <c r="A239" s="65" t="s">
        <v>1384</v>
      </c>
      <c r="B239" s="66" t="s">
        <v>1385</v>
      </c>
    </row>
    <row r="240" spans="1:34" ht="45" x14ac:dyDescent="0.25">
      <c r="A240" s="65" t="s">
        <v>1384</v>
      </c>
      <c r="B240" s="66" t="s">
        <v>1385</v>
      </c>
      <c r="C240" s="89">
        <v>64</v>
      </c>
      <c r="D240" s="89">
        <v>64</v>
      </c>
      <c r="E240" s="89" t="s">
        <v>151</v>
      </c>
      <c r="F240" s="89" t="s">
        <v>1362</v>
      </c>
      <c r="G240" s="89">
        <v>244</v>
      </c>
      <c r="H240" s="89" t="s">
        <v>11</v>
      </c>
      <c r="I240" s="92">
        <v>38813</v>
      </c>
      <c r="J240" s="92">
        <v>43553</v>
      </c>
      <c r="K240" s="89" t="s">
        <v>11</v>
      </c>
      <c r="L240" s="89"/>
      <c r="M240" s="89"/>
      <c r="N240" s="89" t="s">
        <v>327</v>
      </c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 t="s">
        <v>987</v>
      </c>
      <c r="AH240"/>
    </row>
    <row r="241" spans="1:34" ht="45" x14ac:dyDescent="0.25">
      <c r="A241" s="9" t="s">
        <v>673</v>
      </c>
      <c r="B241" s="10" t="s">
        <v>674</v>
      </c>
      <c r="C241" s="15">
        <v>64</v>
      </c>
      <c r="D241" s="15">
        <v>64</v>
      </c>
      <c r="E241" s="15" t="s">
        <v>151</v>
      </c>
      <c r="F241" s="15" t="s">
        <v>58</v>
      </c>
      <c r="G241" s="15">
        <v>2602.69</v>
      </c>
      <c r="H241" s="15" t="s">
        <v>11</v>
      </c>
      <c r="I241" s="61">
        <v>38813</v>
      </c>
      <c r="J241" s="61">
        <v>43473</v>
      </c>
      <c r="K241" s="15" t="s">
        <v>12</v>
      </c>
      <c r="N241" s="15" t="s">
        <v>551</v>
      </c>
      <c r="O241" s="15" t="s">
        <v>552</v>
      </c>
      <c r="T241" s="15" t="s">
        <v>74</v>
      </c>
      <c r="U241" s="15" t="s">
        <v>12</v>
      </c>
      <c r="AH241" s="15" t="s">
        <v>553</v>
      </c>
    </row>
    <row r="242" spans="1:34" ht="45" x14ac:dyDescent="0.25">
      <c r="A242" s="9" t="s">
        <v>675</v>
      </c>
      <c r="B242" s="10" t="s">
        <v>676</v>
      </c>
      <c r="C242" s="15">
        <v>64</v>
      </c>
      <c r="D242" s="15">
        <v>64</v>
      </c>
      <c r="E242" s="15" t="s">
        <v>151</v>
      </c>
      <c r="F242" s="15" t="s">
        <v>58</v>
      </c>
      <c r="G242" s="15">
        <v>7102.9</v>
      </c>
      <c r="H242" s="15" t="s">
        <v>11</v>
      </c>
      <c r="I242" s="61">
        <v>38800</v>
      </c>
      <c r="J242" s="61">
        <v>43473</v>
      </c>
      <c r="K242" s="15" t="s">
        <v>12</v>
      </c>
      <c r="N242" s="15" t="s">
        <v>551</v>
      </c>
      <c r="O242" s="15" t="s">
        <v>552</v>
      </c>
      <c r="T242" s="15" t="s">
        <v>74</v>
      </c>
      <c r="U242" s="15" t="s">
        <v>12</v>
      </c>
      <c r="AH242" s="15" t="s">
        <v>553</v>
      </c>
    </row>
    <row r="243" spans="1:34" ht="45" x14ac:dyDescent="0.25">
      <c r="A243" s="9" t="s">
        <v>677</v>
      </c>
      <c r="B243" s="10" t="s">
        <v>678</v>
      </c>
      <c r="C243" s="15">
        <v>64</v>
      </c>
      <c r="D243" s="15">
        <v>64</v>
      </c>
      <c r="E243" s="15" t="s">
        <v>151</v>
      </c>
      <c r="F243" s="15" t="s">
        <v>58</v>
      </c>
      <c r="G243" s="15">
        <v>5561.21</v>
      </c>
      <c r="H243" s="15" t="s">
        <v>11</v>
      </c>
      <c r="I243" s="61">
        <v>38800</v>
      </c>
      <c r="J243" s="61">
        <v>43473</v>
      </c>
      <c r="K243" s="15" t="s">
        <v>12</v>
      </c>
      <c r="N243" s="15" t="s">
        <v>551</v>
      </c>
      <c r="O243" s="15" t="s">
        <v>552</v>
      </c>
      <c r="T243" s="15" t="s">
        <v>74</v>
      </c>
      <c r="U243" s="15" t="s">
        <v>12</v>
      </c>
      <c r="AH243" s="15" t="s">
        <v>553</v>
      </c>
    </row>
    <row r="244" spans="1:34" ht="45" x14ac:dyDescent="0.25">
      <c r="A244" s="9" t="s">
        <v>679</v>
      </c>
      <c r="B244" s="10" t="s">
        <v>680</v>
      </c>
      <c r="C244" s="15">
        <v>64</v>
      </c>
      <c r="D244" s="15">
        <v>64</v>
      </c>
      <c r="E244" s="15" t="s">
        <v>151</v>
      </c>
      <c r="F244" s="15" t="s">
        <v>58</v>
      </c>
      <c r="G244" s="15">
        <v>2177.59</v>
      </c>
      <c r="H244" s="15" t="s">
        <v>11</v>
      </c>
      <c r="I244" s="61">
        <v>38800</v>
      </c>
      <c r="J244" s="61">
        <v>43473</v>
      </c>
      <c r="K244" s="15" t="s">
        <v>12</v>
      </c>
      <c r="N244" s="15" t="s">
        <v>551</v>
      </c>
      <c r="O244" s="15" t="s">
        <v>552</v>
      </c>
      <c r="T244" s="15" t="s">
        <v>74</v>
      </c>
      <c r="U244" s="15" t="s">
        <v>12</v>
      </c>
      <c r="AH244" s="15" t="s">
        <v>553</v>
      </c>
    </row>
    <row r="245" spans="1:34" ht="45" x14ac:dyDescent="0.25">
      <c r="A245" s="9" t="s">
        <v>681</v>
      </c>
      <c r="B245" s="10" t="s">
        <v>682</v>
      </c>
      <c r="C245" s="15">
        <v>64</v>
      </c>
      <c r="D245" s="15">
        <v>64</v>
      </c>
      <c r="E245" s="15" t="s">
        <v>151</v>
      </c>
      <c r="F245" s="15" t="s">
        <v>58</v>
      </c>
      <c r="G245" s="15">
        <v>18279.41</v>
      </c>
      <c r="H245" s="15" t="s">
        <v>11</v>
      </c>
      <c r="I245" s="61">
        <v>38783</v>
      </c>
      <c r="J245" s="61">
        <v>43473</v>
      </c>
      <c r="K245" s="15" t="s">
        <v>12</v>
      </c>
      <c r="N245" s="15" t="s">
        <v>551</v>
      </c>
      <c r="O245" s="15" t="s">
        <v>552</v>
      </c>
      <c r="T245" s="15" t="s">
        <v>74</v>
      </c>
      <c r="U245" s="15" t="s">
        <v>12</v>
      </c>
      <c r="AH245" s="15" t="s">
        <v>553</v>
      </c>
    </row>
    <row r="246" spans="1:34" ht="45" x14ac:dyDescent="0.25">
      <c r="A246" s="9" t="s">
        <v>683</v>
      </c>
      <c r="B246" s="10" t="s">
        <v>684</v>
      </c>
      <c r="C246" s="15">
        <v>64</v>
      </c>
      <c r="D246" s="15">
        <v>64</v>
      </c>
      <c r="E246" s="15" t="s">
        <v>151</v>
      </c>
      <c r="F246" s="15" t="s">
        <v>58</v>
      </c>
      <c r="G246" s="15">
        <v>4640.09</v>
      </c>
      <c r="H246" s="15" t="s">
        <v>11</v>
      </c>
      <c r="I246" s="61">
        <v>38813</v>
      </c>
      <c r="J246" s="61">
        <v>43473</v>
      </c>
      <c r="K246" s="15" t="s">
        <v>12</v>
      </c>
      <c r="N246" s="15" t="s">
        <v>551</v>
      </c>
      <c r="O246" s="15" t="s">
        <v>552</v>
      </c>
      <c r="T246" s="15" t="s">
        <v>74</v>
      </c>
      <c r="U246" s="15" t="s">
        <v>12</v>
      </c>
      <c r="AH246" s="15" t="s">
        <v>553</v>
      </c>
    </row>
    <row r="247" spans="1:34" ht="45" x14ac:dyDescent="0.25">
      <c r="A247" s="9" t="s">
        <v>685</v>
      </c>
      <c r="B247" s="10" t="s">
        <v>686</v>
      </c>
      <c r="C247" s="15">
        <v>64</v>
      </c>
      <c r="D247" s="15">
        <v>64</v>
      </c>
      <c r="E247" s="15" t="s">
        <v>151</v>
      </c>
      <c r="F247" s="15" t="s">
        <v>58</v>
      </c>
      <c r="G247" s="15">
        <v>3355.91</v>
      </c>
      <c r="H247" s="15" t="s">
        <v>11</v>
      </c>
      <c r="I247" s="61">
        <v>38800</v>
      </c>
      <c r="J247" s="61">
        <v>43473</v>
      </c>
      <c r="K247" s="15" t="s">
        <v>12</v>
      </c>
      <c r="N247" s="15" t="s">
        <v>551</v>
      </c>
      <c r="O247" s="15" t="s">
        <v>552</v>
      </c>
      <c r="R247" s="61">
        <v>41977</v>
      </c>
      <c r="S247" s="15" t="s">
        <v>614</v>
      </c>
      <c r="T247" s="15" t="s">
        <v>615</v>
      </c>
      <c r="U247" s="15" t="s">
        <v>12</v>
      </c>
      <c r="AH247" s="15" t="s">
        <v>553</v>
      </c>
    </row>
    <row r="248" spans="1:34" ht="180" x14ac:dyDescent="0.25">
      <c r="A248" s="9" t="s">
        <v>687</v>
      </c>
      <c r="B248" s="10" t="s">
        <v>688</v>
      </c>
      <c r="C248" s="15">
        <v>64</v>
      </c>
      <c r="D248" s="15">
        <v>64</v>
      </c>
      <c r="E248" s="15" t="s">
        <v>151</v>
      </c>
      <c r="F248" s="15" t="s">
        <v>58</v>
      </c>
      <c r="G248" s="15">
        <v>1363.87</v>
      </c>
      <c r="H248" s="15" t="s">
        <v>11</v>
      </c>
      <c r="I248" s="61">
        <v>38813</v>
      </c>
      <c r="J248" s="61">
        <v>43473</v>
      </c>
      <c r="K248" s="15" t="s">
        <v>63</v>
      </c>
      <c r="L248" s="15" t="s">
        <v>547</v>
      </c>
      <c r="M248" s="15" t="s">
        <v>689</v>
      </c>
      <c r="N248" s="15" t="s">
        <v>60</v>
      </c>
      <c r="P248" s="15" t="s">
        <v>59</v>
      </c>
      <c r="Q248" s="61">
        <v>43634</v>
      </c>
      <c r="R248" s="61">
        <v>44225</v>
      </c>
      <c r="S248" s="15" t="s">
        <v>61</v>
      </c>
      <c r="T248" s="15" t="s">
        <v>605</v>
      </c>
      <c r="U248" s="15" t="s">
        <v>11</v>
      </c>
      <c r="V248" s="15" t="s">
        <v>605</v>
      </c>
      <c r="W248" s="15" t="s">
        <v>606</v>
      </c>
      <c r="X248" s="15" t="s">
        <v>607</v>
      </c>
      <c r="Y248" s="15" t="s">
        <v>608</v>
      </c>
      <c r="Z248" s="15" t="s">
        <v>690</v>
      </c>
      <c r="AB248" s="61">
        <v>43850</v>
      </c>
      <c r="AD248" s="61">
        <v>44292</v>
      </c>
      <c r="AE248" s="61">
        <v>45387</v>
      </c>
      <c r="AH248" s="15" t="s">
        <v>553</v>
      </c>
    </row>
    <row r="249" spans="1:34" ht="60" x14ac:dyDescent="0.25">
      <c r="A249" s="9" t="s">
        <v>691</v>
      </c>
      <c r="B249" s="10" t="s">
        <v>692</v>
      </c>
      <c r="C249" s="15">
        <v>64</v>
      </c>
      <c r="D249" s="15">
        <v>64</v>
      </c>
      <c r="E249" s="15" t="s">
        <v>151</v>
      </c>
      <c r="F249" s="15" t="s">
        <v>58</v>
      </c>
      <c r="G249" s="15">
        <v>14745.91</v>
      </c>
      <c r="H249" s="15" t="s">
        <v>11</v>
      </c>
      <c r="I249" s="61">
        <v>38813</v>
      </c>
      <c r="J249" s="61">
        <v>43473</v>
      </c>
      <c r="K249" s="15" t="s">
        <v>12</v>
      </c>
      <c r="N249" s="15" t="s">
        <v>612</v>
      </c>
      <c r="O249" s="15" t="s">
        <v>693</v>
      </c>
      <c r="P249" s="15" t="s">
        <v>59</v>
      </c>
      <c r="R249" s="61">
        <v>42394</v>
      </c>
      <c r="S249" s="15" t="s">
        <v>61</v>
      </c>
      <c r="T249" s="15" t="s">
        <v>585</v>
      </c>
      <c r="U249" s="15" t="s">
        <v>11</v>
      </c>
      <c r="V249" s="15" t="s">
        <v>585</v>
      </c>
      <c r="W249" s="80" t="s">
        <v>586</v>
      </c>
      <c r="X249" s="80" t="s">
        <v>580</v>
      </c>
      <c r="Y249" s="80" t="s">
        <v>587</v>
      </c>
      <c r="Z249" s="15" t="s">
        <v>588</v>
      </c>
      <c r="AA249" s="15" t="s">
        <v>694</v>
      </c>
      <c r="AB249" s="61">
        <v>43859</v>
      </c>
      <c r="AH249" s="15" t="s">
        <v>553</v>
      </c>
    </row>
    <row r="250" spans="1:34" ht="30" x14ac:dyDescent="0.25">
      <c r="A250" s="65" t="s">
        <v>1386</v>
      </c>
      <c r="B250" s="66" t="s">
        <v>1387</v>
      </c>
    </row>
    <row r="251" spans="1:34" ht="30" x14ac:dyDescent="0.25">
      <c r="A251" s="65" t="s">
        <v>1386</v>
      </c>
      <c r="B251" s="66" t="s">
        <v>1387</v>
      </c>
      <c r="C251" s="89">
        <v>64</v>
      </c>
      <c r="D251" s="89">
        <v>64</v>
      </c>
      <c r="E251" s="89" t="s">
        <v>151</v>
      </c>
      <c r="F251" s="89" t="s">
        <v>1287</v>
      </c>
      <c r="G251" s="89">
        <v>9449.1</v>
      </c>
      <c r="H251" s="89" t="s">
        <v>11</v>
      </c>
      <c r="I251" s="92">
        <v>38800</v>
      </c>
      <c r="J251" s="92">
        <v>43473</v>
      </c>
      <c r="K251" s="89"/>
      <c r="L251" s="89"/>
      <c r="M251" s="89"/>
      <c r="N251" s="89" t="s">
        <v>1376</v>
      </c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 t="s">
        <v>987</v>
      </c>
      <c r="AH251"/>
    </row>
    <row r="252" spans="1:34" ht="90" x14ac:dyDescent="0.25">
      <c r="A252" s="9" t="s">
        <v>545</v>
      </c>
      <c r="B252" s="34" t="s">
        <v>546</v>
      </c>
      <c r="C252" s="15">
        <v>33</v>
      </c>
      <c r="D252" s="15">
        <v>33</v>
      </c>
      <c r="E252" s="15" t="s">
        <v>151</v>
      </c>
      <c r="F252" s="15" t="s">
        <v>58</v>
      </c>
      <c r="G252" s="15">
        <v>6868.74</v>
      </c>
      <c r="H252" s="90" t="s">
        <v>11</v>
      </c>
      <c r="I252" s="61">
        <v>38783</v>
      </c>
      <c r="J252" s="61">
        <v>43473</v>
      </c>
      <c r="K252" s="95" t="s">
        <v>11</v>
      </c>
      <c r="L252" s="15" t="s">
        <v>547</v>
      </c>
      <c r="N252" s="96" t="s">
        <v>327</v>
      </c>
      <c r="O252" s="80" t="s">
        <v>360</v>
      </c>
      <c r="P252" s="96" t="s">
        <v>63</v>
      </c>
      <c r="Q252" s="99" t="s">
        <v>548</v>
      </c>
      <c r="R252" s="61">
        <v>40280</v>
      </c>
      <c r="S252" s="15" t="s">
        <v>61</v>
      </c>
      <c r="T252" s="15" t="s">
        <v>362</v>
      </c>
      <c r="U252" s="15" t="s">
        <v>11</v>
      </c>
      <c r="V252" s="15" t="s">
        <v>363</v>
      </c>
      <c r="W252" s="15" t="s">
        <v>364</v>
      </c>
      <c r="X252" s="15" t="s">
        <v>365</v>
      </c>
      <c r="Y252" s="15" t="s">
        <v>366</v>
      </c>
      <c r="Z252" s="15" t="s">
        <v>367</v>
      </c>
      <c r="AB252" s="61">
        <v>44159</v>
      </c>
      <c r="AC252" s="62">
        <v>44909</v>
      </c>
      <c r="AD252" s="61">
        <v>44197</v>
      </c>
      <c r="AE252" s="61">
        <v>45291</v>
      </c>
      <c r="AF252" s="15" t="s">
        <v>368</v>
      </c>
      <c r="AG252" s="15" t="s">
        <v>355</v>
      </c>
      <c r="AH252" s="15" t="s">
        <v>339</v>
      </c>
    </row>
    <row r="253" spans="1:34" ht="60" x14ac:dyDescent="0.25">
      <c r="A253" s="9" t="s">
        <v>695</v>
      </c>
      <c r="B253" s="10" t="s">
        <v>696</v>
      </c>
      <c r="C253" s="15">
        <v>64</v>
      </c>
      <c r="D253" s="15">
        <v>64</v>
      </c>
      <c r="E253" s="15" t="s">
        <v>151</v>
      </c>
      <c r="F253" s="15" t="s">
        <v>58</v>
      </c>
      <c r="G253" s="15">
        <v>6363.19</v>
      </c>
      <c r="H253" s="15" t="s">
        <v>11</v>
      </c>
      <c r="I253" s="61">
        <v>38783</v>
      </c>
      <c r="J253" s="61">
        <v>43473</v>
      </c>
      <c r="K253" s="15" t="s">
        <v>12</v>
      </c>
      <c r="N253" s="15" t="s">
        <v>612</v>
      </c>
      <c r="P253" s="15" t="s">
        <v>59</v>
      </c>
      <c r="Q253" s="61">
        <v>42433</v>
      </c>
      <c r="R253" s="61">
        <v>41228</v>
      </c>
      <c r="S253" s="15" t="s">
        <v>61</v>
      </c>
      <c r="T253" s="15" t="s">
        <v>697</v>
      </c>
      <c r="U253" s="15" t="s">
        <v>11</v>
      </c>
      <c r="V253" s="15" t="s">
        <v>697</v>
      </c>
      <c r="W253" s="15" t="s">
        <v>579</v>
      </c>
      <c r="X253" s="15" t="s">
        <v>580</v>
      </c>
      <c r="Y253" s="15" t="s">
        <v>581</v>
      </c>
      <c r="Z253" s="15" t="s">
        <v>582</v>
      </c>
      <c r="AB253" s="61">
        <v>44287</v>
      </c>
      <c r="AD253" s="61">
        <v>44317</v>
      </c>
      <c r="AE253" s="61">
        <v>45412</v>
      </c>
      <c r="AH253" s="15" t="s">
        <v>553</v>
      </c>
    </row>
    <row r="254" spans="1:34" ht="30" x14ac:dyDescent="0.25">
      <c r="A254" s="65" t="s">
        <v>1388</v>
      </c>
      <c r="B254" s="66" t="s">
        <v>1389</v>
      </c>
    </row>
    <row r="255" spans="1:34" ht="30" x14ac:dyDescent="0.25">
      <c r="A255" s="65" t="s">
        <v>1388</v>
      </c>
      <c r="B255" s="66" t="s">
        <v>1389</v>
      </c>
      <c r="C255" s="89">
        <v>33</v>
      </c>
      <c r="D255" s="89">
        <v>33</v>
      </c>
      <c r="E255" s="89" t="s">
        <v>151</v>
      </c>
      <c r="F255" s="89" t="s">
        <v>1362</v>
      </c>
      <c r="G255" s="89">
        <v>22658.71</v>
      </c>
      <c r="H255" s="89" t="s">
        <v>11</v>
      </c>
      <c r="I255" s="92">
        <v>40155</v>
      </c>
      <c r="J255" s="92">
        <v>43553</v>
      </c>
      <c r="K255" s="89"/>
      <c r="L255" s="89"/>
      <c r="M255" s="89"/>
      <c r="N255" s="89" t="s">
        <v>327</v>
      </c>
      <c r="O255" s="89"/>
      <c r="P255" s="89"/>
      <c r="Q255" s="89"/>
      <c r="R255" s="89"/>
      <c r="S255" s="89" t="s">
        <v>74</v>
      </c>
      <c r="T255" s="89" t="s">
        <v>1364</v>
      </c>
      <c r="U255" s="89" t="s">
        <v>11</v>
      </c>
      <c r="V255" s="89" t="s">
        <v>1373</v>
      </c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 t="s">
        <v>987</v>
      </c>
      <c r="AH255"/>
    </row>
    <row r="256" spans="1:34" ht="60" x14ac:dyDescent="0.25">
      <c r="A256" s="9" t="s">
        <v>165</v>
      </c>
      <c r="B256" s="10" t="s">
        <v>166</v>
      </c>
      <c r="C256" s="15">
        <v>19</v>
      </c>
      <c r="D256" s="15">
        <v>19</v>
      </c>
      <c r="E256" s="15" t="s">
        <v>57</v>
      </c>
      <c r="F256" s="15" t="s">
        <v>58</v>
      </c>
      <c r="G256" s="15">
        <v>7615.6</v>
      </c>
      <c r="H256" s="15" t="s">
        <v>11</v>
      </c>
      <c r="I256" s="61">
        <v>39960</v>
      </c>
      <c r="J256" s="61">
        <v>39960</v>
      </c>
      <c r="K256" s="15" t="s">
        <v>59</v>
      </c>
      <c r="N256" s="15" t="s">
        <v>60</v>
      </c>
      <c r="P256" s="15" t="s">
        <v>59</v>
      </c>
      <c r="Q256" s="61">
        <v>42542</v>
      </c>
      <c r="R256" s="61">
        <v>42775</v>
      </c>
      <c r="S256" s="15" t="s">
        <v>61</v>
      </c>
      <c r="T256" s="15" t="s">
        <v>167</v>
      </c>
      <c r="U256" s="15" t="s">
        <v>63</v>
      </c>
      <c r="V256" s="15" t="s">
        <v>168</v>
      </c>
      <c r="AB256" s="61">
        <v>43613</v>
      </c>
      <c r="AC256" s="62">
        <v>42314</v>
      </c>
      <c r="AD256" s="61">
        <v>44013</v>
      </c>
      <c r="AE256" s="61">
        <v>44712</v>
      </c>
      <c r="AF256" s="15" t="s">
        <v>169</v>
      </c>
      <c r="AG256" s="15" t="s">
        <v>170</v>
      </c>
      <c r="AH256" s="15" t="s">
        <v>171</v>
      </c>
    </row>
    <row r="257" spans="1:34" ht="75" x14ac:dyDescent="0.25">
      <c r="A257" s="9" t="s">
        <v>172</v>
      </c>
      <c r="B257" s="10" t="s">
        <v>173</v>
      </c>
      <c r="C257" s="15">
        <v>19</v>
      </c>
      <c r="D257" s="15">
        <v>19</v>
      </c>
      <c r="E257" s="15" t="s">
        <v>57</v>
      </c>
      <c r="F257" s="15" t="s">
        <v>58</v>
      </c>
      <c r="G257" s="15">
        <v>198.78</v>
      </c>
      <c r="H257" s="15" t="s">
        <v>11</v>
      </c>
      <c r="I257" s="61">
        <v>39808</v>
      </c>
      <c r="J257" s="61">
        <v>39808</v>
      </c>
      <c r="K257" s="15" t="s">
        <v>59</v>
      </c>
      <c r="N257" s="15" t="s">
        <v>60</v>
      </c>
      <c r="P257" s="15" t="s">
        <v>59</v>
      </c>
      <c r="Q257" s="61">
        <v>40694</v>
      </c>
      <c r="R257" s="61">
        <v>42775</v>
      </c>
      <c r="S257" s="15" t="s">
        <v>61</v>
      </c>
      <c r="T257" s="15" t="s">
        <v>174</v>
      </c>
      <c r="U257" s="15" t="s">
        <v>63</v>
      </c>
      <c r="V257" s="15" t="s">
        <v>174</v>
      </c>
      <c r="W257" s="15" t="s">
        <v>175</v>
      </c>
      <c r="X257" s="15" t="s">
        <v>176</v>
      </c>
      <c r="Y257" s="15" t="s">
        <v>177</v>
      </c>
      <c r="Z257" s="15" t="s">
        <v>178</v>
      </c>
      <c r="AB257" s="61">
        <v>44250</v>
      </c>
      <c r="AC257" s="62">
        <v>44896</v>
      </c>
      <c r="AD257" s="61">
        <v>44621</v>
      </c>
      <c r="AE257" s="61">
        <v>44985</v>
      </c>
      <c r="AG257" s="15" t="s">
        <v>170</v>
      </c>
      <c r="AH257" s="15" t="s">
        <v>171</v>
      </c>
    </row>
    <row r="258" spans="1:34" ht="75" x14ac:dyDescent="0.25">
      <c r="A258" s="9" t="s">
        <v>179</v>
      </c>
      <c r="B258" s="10" t="s">
        <v>180</v>
      </c>
      <c r="C258" s="15">
        <v>19</v>
      </c>
      <c r="D258" s="15">
        <v>19</v>
      </c>
      <c r="E258" s="15" t="s">
        <v>57</v>
      </c>
      <c r="F258" s="15" t="s">
        <v>58</v>
      </c>
      <c r="G258" s="15">
        <v>7705.58</v>
      </c>
      <c r="H258" s="15" t="s">
        <v>11</v>
      </c>
      <c r="I258" s="61">
        <v>39960</v>
      </c>
      <c r="J258" s="61">
        <v>39960</v>
      </c>
      <c r="K258" s="15" t="s">
        <v>59</v>
      </c>
      <c r="N258" s="15" t="s">
        <v>60</v>
      </c>
      <c r="P258" s="15" t="s">
        <v>59</v>
      </c>
      <c r="Q258" s="61">
        <v>40977</v>
      </c>
      <c r="R258" s="61">
        <v>42775</v>
      </c>
      <c r="S258" s="15" t="s">
        <v>61</v>
      </c>
      <c r="T258" s="15" t="s">
        <v>174</v>
      </c>
      <c r="U258" s="15" t="s">
        <v>63</v>
      </c>
      <c r="V258" s="15" t="s">
        <v>76</v>
      </c>
      <c r="W258" s="15" t="s">
        <v>181</v>
      </c>
      <c r="X258" s="15" t="s">
        <v>182</v>
      </c>
      <c r="Y258" s="15" t="s">
        <v>183</v>
      </c>
      <c r="Z258" s="15" t="s">
        <v>184</v>
      </c>
      <c r="AA258" s="15" t="s">
        <v>185</v>
      </c>
      <c r="AB258" s="61">
        <v>44250</v>
      </c>
      <c r="AC258" s="62">
        <v>44896</v>
      </c>
      <c r="AD258" s="61">
        <v>44621</v>
      </c>
      <c r="AE258" s="61">
        <v>44985</v>
      </c>
      <c r="AG258" s="15" t="s">
        <v>170</v>
      </c>
      <c r="AH258" s="15" t="s">
        <v>171</v>
      </c>
    </row>
    <row r="259" spans="1:34" ht="75" x14ac:dyDescent="0.25">
      <c r="A259" s="9" t="s">
        <v>186</v>
      </c>
      <c r="B259" s="10" t="s">
        <v>187</v>
      </c>
      <c r="C259" s="15">
        <v>19</v>
      </c>
      <c r="D259" s="15">
        <v>19</v>
      </c>
      <c r="E259" s="15" t="s">
        <v>57</v>
      </c>
      <c r="F259" s="15" t="s">
        <v>58</v>
      </c>
      <c r="G259" s="15">
        <v>244.02</v>
      </c>
      <c r="H259" s="15" t="s">
        <v>59</v>
      </c>
      <c r="I259" s="61">
        <v>39960</v>
      </c>
      <c r="J259" s="61">
        <v>39960</v>
      </c>
      <c r="K259" s="15" t="s">
        <v>59</v>
      </c>
      <c r="N259" s="15" t="s">
        <v>60</v>
      </c>
      <c r="P259" s="15" t="s">
        <v>59</v>
      </c>
      <c r="Q259" s="61">
        <v>40680</v>
      </c>
      <c r="R259" s="61">
        <v>42775</v>
      </c>
      <c r="S259" s="15" t="s">
        <v>61</v>
      </c>
      <c r="T259" s="15" t="s">
        <v>174</v>
      </c>
      <c r="U259" s="15" t="s">
        <v>63</v>
      </c>
      <c r="V259" s="15" t="s">
        <v>174</v>
      </c>
      <c r="W259" s="15" t="s">
        <v>175</v>
      </c>
      <c r="X259" s="15" t="s">
        <v>176</v>
      </c>
      <c r="Y259" s="15" t="s">
        <v>177</v>
      </c>
      <c r="Z259" s="15" t="s">
        <v>178</v>
      </c>
      <c r="AB259" s="61">
        <v>44250</v>
      </c>
      <c r="AC259" s="62">
        <v>44896</v>
      </c>
      <c r="AD259" s="61">
        <v>44621</v>
      </c>
      <c r="AE259" s="61">
        <v>44985</v>
      </c>
      <c r="AG259" s="15" t="s">
        <v>170</v>
      </c>
      <c r="AH259" s="15" t="s">
        <v>171</v>
      </c>
    </row>
    <row r="260" spans="1:34" ht="90" x14ac:dyDescent="0.25">
      <c r="A260" s="9" t="s">
        <v>188</v>
      </c>
      <c r="B260" s="10" t="s">
        <v>189</v>
      </c>
      <c r="C260" s="15">
        <v>19</v>
      </c>
      <c r="D260" s="15">
        <v>19</v>
      </c>
      <c r="E260" s="15" t="s">
        <v>57</v>
      </c>
      <c r="F260" s="15" t="s">
        <v>58</v>
      </c>
      <c r="G260" s="15">
        <v>115.47</v>
      </c>
      <c r="H260" s="15" t="s">
        <v>59</v>
      </c>
      <c r="I260" s="61">
        <v>39960</v>
      </c>
      <c r="J260" s="61">
        <v>39960</v>
      </c>
      <c r="K260" s="15" t="s">
        <v>59</v>
      </c>
      <c r="N260" s="15" t="s">
        <v>60</v>
      </c>
      <c r="P260" s="15" t="s">
        <v>59</v>
      </c>
      <c r="Q260" s="61">
        <v>40648</v>
      </c>
      <c r="R260" s="61">
        <v>42775</v>
      </c>
      <c r="S260" s="15" t="s">
        <v>74</v>
      </c>
      <c r="T260" s="15" t="s">
        <v>190</v>
      </c>
      <c r="U260" s="15" t="s">
        <v>63</v>
      </c>
      <c r="V260" s="15" t="s">
        <v>76</v>
      </c>
      <c r="W260" s="15" t="s">
        <v>191</v>
      </c>
      <c r="X260" s="15" t="s">
        <v>192</v>
      </c>
      <c r="Y260" s="15" t="s">
        <v>193</v>
      </c>
      <c r="Z260" s="15" t="s">
        <v>194</v>
      </c>
      <c r="AB260" s="61" t="s">
        <v>195</v>
      </c>
      <c r="AC260" s="62">
        <v>44494</v>
      </c>
      <c r="AD260" s="61">
        <v>43922</v>
      </c>
      <c r="AE260" s="82">
        <v>45016</v>
      </c>
      <c r="AG260" s="15" t="s">
        <v>170</v>
      </c>
      <c r="AH260" s="15" t="s">
        <v>171</v>
      </c>
    </row>
    <row r="261" spans="1:34" ht="75" x14ac:dyDescent="0.25">
      <c r="A261" s="9" t="s">
        <v>196</v>
      </c>
      <c r="B261" s="10" t="s">
        <v>197</v>
      </c>
      <c r="C261" s="15">
        <v>19</v>
      </c>
      <c r="D261" s="15">
        <v>19</v>
      </c>
      <c r="E261" s="15" t="s">
        <v>57</v>
      </c>
      <c r="F261" s="15" t="s">
        <v>58</v>
      </c>
      <c r="G261" s="15">
        <v>349.5</v>
      </c>
      <c r="H261" s="15" t="s">
        <v>59</v>
      </c>
      <c r="I261" s="61">
        <v>39808</v>
      </c>
      <c r="J261" s="61">
        <v>39808</v>
      </c>
      <c r="K261" s="15" t="s">
        <v>59</v>
      </c>
      <c r="N261" s="15" t="s">
        <v>60</v>
      </c>
      <c r="P261" s="15" t="s">
        <v>59</v>
      </c>
      <c r="Q261" s="61">
        <v>40723</v>
      </c>
      <c r="R261" s="61">
        <v>42775</v>
      </c>
      <c r="S261" s="15" t="s">
        <v>61</v>
      </c>
      <c r="T261" s="15" t="s">
        <v>174</v>
      </c>
      <c r="U261" s="15" t="s">
        <v>63</v>
      </c>
      <c r="V261" s="80" t="s">
        <v>174</v>
      </c>
      <c r="W261" s="15" t="s">
        <v>175</v>
      </c>
      <c r="X261" s="15" t="s">
        <v>176</v>
      </c>
      <c r="Y261" s="15" t="s">
        <v>177</v>
      </c>
      <c r="Z261" s="15" t="s">
        <v>198</v>
      </c>
      <c r="AB261" s="61">
        <v>44250</v>
      </c>
      <c r="AC261" s="62">
        <v>44896</v>
      </c>
      <c r="AD261" s="61">
        <v>44621</v>
      </c>
      <c r="AE261" s="61">
        <v>44985</v>
      </c>
      <c r="AG261" s="15" t="s">
        <v>170</v>
      </c>
      <c r="AH261" s="15" t="s">
        <v>171</v>
      </c>
    </row>
    <row r="262" spans="1:34" ht="75" x14ac:dyDescent="0.25">
      <c r="A262" s="9" t="s">
        <v>199</v>
      </c>
      <c r="B262" s="10" t="s">
        <v>200</v>
      </c>
      <c r="C262" s="15">
        <v>19</v>
      </c>
      <c r="D262" s="15">
        <v>19</v>
      </c>
      <c r="E262" s="15" t="s">
        <v>57</v>
      </c>
      <c r="F262" s="15" t="s">
        <v>58</v>
      </c>
      <c r="G262" s="15">
        <v>149.53</v>
      </c>
      <c r="H262" s="15" t="s">
        <v>11</v>
      </c>
      <c r="I262" s="61">
        <v>39808</v>
      </c>
      <c r="J262" s="61">
        <v>39808</v>
      </c>
      <c r="K262" s="15" t="s">
        <v>59</v>
      </c>
      <c r="N262" s="15" t="s">
        <v>60</v>
      </c>
      <c r="P262" s="15" t="s">
        <v>59</v>
      </c>
      <c r="Q262" s="61">
        <v>40294</v>
      </c>
      <c r="R262" s="61">
        <v>42775</v>
      </c>
      <c r="S262" s="15" t="s">
        <v>61</v>
      </c>
      <c r="T262" s="15" t="s">
        <v>174</v>
      </c>
      <c r="U262" s="15" t="s">
        <v>63</v>
      </c>
      <c r="V262" s="80" t="s">
        <v>174</v>
      </c>
      <c r="W262" s="15" t="s">
        <v>175</v>
      </c>
      <c r="X262" s="15" t="s">
        <v>176</v>
      </c>
      <c r="Y262" s="15" t="s">
        <v>177</v>
      </c>
      <c r="Z262" s="15" t="s">
        <v>198</v>
      </c>
      <c r="AB262" s="61">
        <v>44250</v>
      </c>
      <c r="AC262" s="62">
        <v>44896</v>
      </c>
      <c r="AD262" s="61">
        <v>44621</v>
      </c>
      <c r="AE262" s="61">
        <v>44985</v>
      </c>
      <c r="AG262" s="15" t="s">
        <v>170</v>
      </c>
      <c r="AH262" s="15" t="s">
        <v>171</v>
      </c>
    </row>
    <row r="263" spans="1:34" ht="90" x14ac:dyDescent="0.25">
      <c r="A263" s="9" t="s">
        <v>201</v>
      </c>
      <c r="B263" s="10" t="s">
        <v>202</v>
      </c>
      <c r="C263" s="15">
        <v>19</v>
      </c>
      <c r="D263" s="15">
        <v>19</v>
      </c>
      <c r="E263" s="15" t="s">
        <v>57</v>
      </c>
      <c r="F263" s="15" t="s">
        <v>58</v>
      </c>
      <c r="G263" s="15">
        <v>926.26</v>
      </c>
      <c r="H263" s="15" t="s">
        <v>59</v>
      </c>
      <c r="I263" s="61">
        <v>39185</v>
      </c>
      <c r="J263" s="61">
        <v>39185</v>
      </c>
      <c r="K263" s="15" t="s">
        <v>59</v>
      </c>
      <c r="L263" s="15" t="s">
        <v>115</v>
      </c>
      <c r="N263" s="15" t="s">
        <v>60</v>
      </c>
      <c r="P263" s="15" t="s">
        <v>59</v>
      </c>
      <c r="Q263" s="61">
        <v>41052</v>
      </c>
      <c r="R263" s="61">
        <v>42775</v>
      </c>
      <c r="S263" s="15" t="s">
        <v>61</v>
      </c>
      <c r="T263" s="15" t="s">
        <v>203</v>
      </c>
      <c r="U263" s="15" t="s">
        <v>63</v>
      </c>
      <c r="V263" s="15" t="s">
        <v>76</v>
      </c>
      <c r="W263" s="15" t="s">
        <v>191</v>
      </c>
      <c r="X263" s="15" t="s">
        <v>192</v>
      </c>
      <c r="Y263" s="15" t="s">
        <v>193</v>
      </c>
      <c r="Z263" s="15" t="s">
        <v>194</v>
      </c>
      <c r="AB263" s="61">
        <v>44637</v>
      </c>
      <c r="AC263" s="62">
        <v>44637</v>
      </c>
      <c r="AD263" s="61">
        <v>44743</v>
      </c>
      <c r="AE263" s="61">
        <v>2025</v>
      </c>
      <c r="AF263" s="15" t="s">
        <v>204</v>
      </c>
      <c r="AG263" s="15" t="s">
        <v>170</v>
      </c>
      <c r="AH263" s="15" t="s">
        <v>171</v>
      </c>
    </row>
    <row r="264" spans="1:34" ht="60" x14ac:dyDescent="0.25">
      <c r="A264" s="9" t="s">
        <v>205</v>
      </c>
      <c r="B264" s="10" t="s">
        <v>206</v>
      </c>
      <c r="C264" s="15">
        <v>19</v>
      </c>
      <c r="D264" s="15">
        <v>19</v>
      </c>
      <c r="E264" s="15" t="s">
        <v>57</v>
      </c>
      <c r="F264" s="15" t="s">
        <v>58</v>
      </c>
      <c r="G264" s="15">
        <v>130.4</v>
      </c>
      <c r="H264" s="15" t="s">
        <v>59</v>
      </c>
      <c r="I264" s="61">
        <v>38951</v>
      </c>
      <c r="J264" s="61">
        <v>38951</v>
      </c>
      <c r="K264" s="15" t="s">
        <v>59</v>
      </c>
      <c r="N264" s="15" t="s">
        <v>60</v>
      </c>
      <c r="P264" s="15" t="s">
        <v>59</v>
      </c>
      <c r="Q264" s="61">
        <v>40032</v>
      </c>
      <c r="R264" s="61">
        <v>42775</v>
      </c>
      <c r="S264" s="15" t="s">
        <v>61</v>
      </c>
      <c r="T264" s="15" t="s">
        <v>207</v>
      </c>
      <c r="U264" s="15" t="s">
        <v>63</v>
      </c>
      <c r="V264" s="15" t="s">
        <v>208</v>
      </c>
      <c r="W264" s="15" t="s">
        <v>209</v>
      </c>
      <c r="X264" s="15" t="s">
        <v>117</v>
      </c>
      <c r="Y264" s="15" t="s">
        <v>210</v>
      </c>
      <c r="Z264" s="15" t="s">
        <v>211</v>
      </c>
      <c r="AB264" s="61">
        <v>44372</v>
      </c>
      <c r="AC264" s="62">
        <v>42867</v>
      </c>
      <c r="AD264" s="61">
        <v>44713</v>
      </c>
      <c r="AE264" s="61">
        <v>45443</v>
      </c>
      <c r="AG264" s="15" t="s">
        <v>170</v>
      </c>
      <c r="AH264" s="15" t="s">
        <v>171</v>
      </c>
    </row>
    <row r="265" spans="1:34" customFormat="1" ht="90" x14ac:dyDescent="0.25">
      <c r="A265" s="9" t="s">
        <v>212</v>
      </c>
      <c r="B265" s="10" t="s">
        <v>213</v>
      </c>
      <c r="C265" s="10">
        <v>19</v>
      </c>
      <c r="D265" s="10">
        <v>19</v>
      </c>
      <c r="E265" s="10" t="s">
        <v>57</v>
      </c>
      <c r="F265" s="10" t="s">
        <v>58</v>
      </c>
      <c r="G265" s="10">
        <v>140.72</v>
      </c>
      <c r="H265" s="10" t="s">
        <v>59</v>
      </c>
      <c r="I265" s="11">
        <v>38951</v>
      </c>
      <c r="J265" s="11">
        <v>38951</v>
      </c>
      <c r="K265" s="10" t="s">
        <v>59</v>
      </c>
      <c r="L265" s="10"/>
      <c r="M265" s="10"/>
      <c r="N265" s="10" t="s">
        <v>60</v>
      </c>
      <c r="O265" s="10"/>
      <c r="P265" s="10" t="s">
        <v>59</v>
      </c>
      <c r="Q265" s="11">
        <v>40942</v>
      </c>
      <c r="R265" s="11">
        <v>42775</v>
      </c>
      <c r="S265" s="10" t="s">
        <v>74</v>
      </c>
      <c r="T265" s="10" t="s">
        <v>190</v>
      </c>
      <c r="U265" s="10" t="s">
        <v>63</v>
      </c>
      <c r="V265" s="10" t="s">
        <v>76</v>
      </c>
      <c r="W265" s="10" t="s">
        <v>191</v>
      </c>
      <c r="X265" s="10" t="s">
        <v>192</v>
      </c>
      <c r="Y265" s="10" t="s">
        <v>193</v>
      </c>
      <c r="Z265" s="10" t="s">
        <v>194</v>
      </c>
      <c r="AA265" s="10"/>
      <c r="AB265" s="11" t="s">
        <v>195</v>
      </c>
      <c r="AC265" s="12">
        <v>42351</v>
      </c>
      <c r="AD265" s="11">
        <v>43922</v>
      </c>
      <c r="AE265" s="13">
        <v>45016</v>
      </c>
      <c r="AF265" s="10"/>
      <c r="AG265" s="10" t="s">
        <v>170</v>
      </c>
      <c r="AH265" s="15" t="s">
        <v>171</v>
      </c>
    </row>
    <row r="266" spans="1:34" customFormat="1" ht="90" x14ac:dyDescent="0.25">
      <c r="A266" s="9" t="s">
        <v>214</v>
      </c>
      <c r="B266" s="10" t="s">
        <v>215</v>
      </c>
      <c r="C266" s="10">
        <v>19</v>
      </c>
      <c r="D266" s="10">
        <v>19</v>
      </c>
      <c r="E266" s="10" t="s">
        <v>57</v>
      </c>
      <c r="F266" s="10" t="s">
        <v>58</v>
      </c>
      <c r="G266" s="10">
        <v>1</v>
      </c>
      <c r="H266" s="10" t="s">
        <v>59</v>
      </c>
      <c r="I266" s="11">
        <v>39808</v>
      </c>
      <c r="J266" s="11">
        <v>39808</v>
      </c>
      <c r="K266" s="10" t="s">
        <v>63</v>
      </c>
      <c r="L266" s="10" t="s">
        <v>216</v>
      </c>
      <c r="M266" s="10" t="s">
        <v>217</v>
      </c>
      <c r="N266" s="10" t="s">
        <v>60</v>
      </c>
      <c r="O266" s="10"/>
      <c r="P266" s="10" t="s">
        <v>59</v>
      </c>
      <c r="Q266" s="11"/>
      <c r="R266" s="11">
        <v>42775</v>
      </c>
      <c r="S266" s="10" t="s">
        <v>74</v>
      </c>
      <c r="T266" s="10" t="s">
        <v>190</v>
      </c>
      <c r="U266" s="10" t="s">
        <v>63</v>
      </c>
      <c r="V266" s="10" t="s">
        <v>218</v>
      </c>
      <c r="W266" s="10" t="s">
        <v>219</v>
      </c>
      <c r="X266" s="10" t="s">
        <v>220</v>
      </c>
      <c r="Y266" s="10" t="s">
        <v>221</v>
      </c>
      <c r="Z266" s="10" t="s">
        <v>222</v>
      </c>
      <c r="AA266" s="10"/>
      <c r="AB266" s="11" t="s">
        <v>195</v>
      </c>
      <c r="AC266" s="12">
        <v>44522</v>
      </c>
      <c r="AD266" s="11">
        <v>43922</v>
      </c>
      <c r="AE266" s="13">
        <v>45016</v>
      </c>
      <c r="AF266" s="10"/>
      <c r="AG266" s="10" t="s">
        <v>170</v>
      </c>
      <c r="AH266" s="15" t="s">
        <v>171</v>
      </c>
    </row>
    <row r="267" spans="1:34" customFormat="1" ht="90" x14ac:dyDescent="0.25">
      <c r="A267" s="9" t="s">
        <v>223</v>
      </c>
      <c r="B267" s="10" t="s">
        <v>224</v>
      </c>
      <c r="C267" s="10">
        <v>19</v>
      </c>
      <c r="D267" s="10">
        <v>19</v>
      </c>
      <c r="E267" s="10" t="s">
        <v>57</v>
      </c>
      <c r="F267" s="10" t="s">
        <v>58</v>
      </c>
      <c r="G267" s="10">
        <v>322.61</v>
      </c>
      <c r="H267" s="10" t="s">
        <v>59</v>
      </c>
      <c r="I267" s="11">
        <v>38951</v>
      </c>
      <c r="J267" s="11">
        <v>42709</v>
      </c>
      <c r="K267" s="10" t="s">
        <v>59</v>
      </c>
      <c r="L267" s="10"/>
      <c r="M267" s="10"/>
      <c r="N267" s="10" t="s">
        <v>60</v>
      </c>
      <c r="O267" s="10"/>
      <c r="P267" s="10" t="s">
        <v>59</v>
      </c>
      <c r="Q267" s="11">
        <v>40942</v>
      </c>
      <c r="R267" s="11">
        <v>42775</v>
      </c>
      <c r="S267" s="10" t="s">
        <v>74</v>
      </c>
      <c r="T267" s="10" t="s">
        <v>190</v>
      </c>
      <c r="U267" s="10" t="s">
        <v>63</v>
      </c>
      <c r="V267" s="10" t="s">
        <v>76</v>
      </c>
      <c r="W267" s="10" t="s">
        <v>191</v>
      </c>
      <c r="X267" s="10" t="s">
        <v>192</v>
      </c>
      <c r="Y267" s="10" t="s">
        <v>193</v>
      </c>
      <c r="Z267" s="10" t="s">
        <v>194</v>
      </c>
      <c r="AA267" s="10"/>
      <c r="AB267" s="11" t="s">
        <v>195</v>
      </c>
      <c r="AC267" s="12">
        <v>42062</v>
      </c>
      <c r="AD267" s="11">
        <v>43922</v>
      </c>
      <c r="AE267" s="13">
        <v>45016</v>
      </c>
      <c r="AF267" s="10"/>
      <c r="AG267" s="10" t="s">
        <v>170</v>
      </c>
      <c r="AH267" s="15" t="s">
        <v>171</v>
      </c>
    </row>
    <row r="268" spans="1:34" customFormat="1" ht="90" x14ac:dyDescent="0.25">
      <c r="A268" s="9" t="s">
        <v>225</v>
      </c>
      <c r="B268" s="10" t="s">
        <v>226</v>
      </c>
      <c r="C268" s="10">
        <v>19</v>
      </c>
      <c r="D268" s="10">
        <v>19</v>
      </c>
      <c r="E268" s="10" t="s">
        <v>57</v>
      </c>
      <c r="F268" s="10" t="s">
        <v>58</v>
      </c>
      <c r="G268" s="10">
        <v>149.72</v>
      </c>
      <c r="H268" s="10" t="s">
        <v>59</v>
      </c>
      <c r="I268" s="11">
        <v>39960</v>
      </c>
      <c r="J268" s="11">
        <v>44203</v>
      </c>
      <c r="K268" s="10" t="s">
        <v>59</v>
      </c>
      <c r="L268" s="10"/>
      <c r="M268" s="10"/>
      <c r="N268" s="10" t="s">
        <v>60</v>
      </c>
      <c r="O268" s="10"/>
      <c r="P268" s="10" t="s">
        <v>59</v>
      </c>
      <c r="Q268" s="11">
        <v>44496</v>
      </c>
      <c r="R268" s="11">
        <v>43558</v>
      </c>
      <c r="S268" s="10" t="s">
        <v>74</v>
      </c>
      <c r="T268" s="10" t="s">
        <v>190</v>
      </c>
      <c r="U268" s="10" t="s">
        <v>63</v>
      </c>
      <c r="V268" s="10" t="s">
        <v>227</v>
      </c>
      <c r="W268" s="10" t="s">
        <v>228</v>
      </c>
      <c r="X268" s="10" t="s">
        <v>229</v>
      </c>
      <c r="Y268" s="10" t="s">
        <v>230</v>
      </c>
      <c r="Z268" s="10" t="s">
        <v>231</v>
      </c>
      <c r="AA268" s="10"/>
      <c r="AB268" s="11" t="s">
        <v>195</v>
      </c>
      <c r="AC268" s="12">
        <v>43831</v>
      </c>
      <c r="AD268" s="11">
        <v>43922</v>
      </c>
      <c r="AE268" s="13">
        <v>45016</v>
      </c>
      <c r="AF268" s="10"/>
      <c r="AG268" s="10" t="s">
        <v>170</v>
      </c>
      <c r="AH268" s="15" t="s">
        <v>171</v>
      </c>
    </row>
    <row r="269" spans="1:34" customFormat="1" ht="75" x14ac:dyDescent="0.25">
      <c r="A269" s="9" t="s">
        <v>232</v>
      </c>
      <c r="B269" s="10" t="s">
        <v>233</v>
      </c>
      <c r="C269" s="10">
        <v>19</v>
      </c>
      <c r="D269" s="10">
        <v>19</v>
      </c>
      <c r="E269" s="10" t="s">
        <v>57</v>
      </c>
      <c r="F269" s="10" t="s">
        <v>58</v>
      </c>
      <c r="G269" s="10">
        <v>731.34</v>
      </c>
      <c r="H269" s="10" t="s">
        <v>11</v>
      </c>
      <c r="I269" s="11">
        <v>39185</v>
      </c>
      <c r="J269" s="11">
        <v>42709</v>
      </c>
      <c r="K269" s="10" t="s">
        <v>59</v>
      </c>
      <c r="L269" s="10"/>
      <c r="M269" s="10"/>
      <c r="N269" s="10" t="s">
        <v>60</v>
      </c>
      <c r="O269" s="10"/>
      <c r="P269" s="10" t="s">
        <v>59</v>
      </c>
      <c r="Q269" s="11">
        <v>40473</v>
      </c>
      <c r="R269" s="11">
        <v>42775</v>
      </c>
      <c r="S269" s="10" t="s">
        <v>61</v>
      </c>
      <c r="T269" s="10" t="s">
        <v>174</v>
      </c>
      <c r="U269" s="10" t="s">
        <v>63</v>
      </c>
      <c r="V269" s="10" t="s">
        <v>174</v>
      </c>
      <c r="W269" s="10" t="s">
        <v>175</v>
      </c>
      <c r="X269" s="10" t="s">
        <v>176</v>
      </c>
      <c r="Y269" s="10" t="s">
        <v>177</v>
      </c>
      <c r="Z269" s="10" t="s">
        <v>178</v>
      </c>
      <c r="AA269" s="10"/>
      <c r="AB269" s="11">
        <v>44250</v>
      </c>
      <c r="AC269" s="12">
        <v>44896</v>
      </c>
      <c r="AD269" s="11">
        <v>44621</v>
      </c>
      <c r="AE269" s="11">
        <v>44985</v>
      </c>
      <c r="AF269" s="10"/>
      <c r="AG269" s="10" t="s">
        <v>170</v>
      </c>
      <c r="AH269" s="15" t="s">
        <v>171</v>
      </c>
    </row>
    <row r="270" spans="1:34" customFormat="1" ht="345" x14ac:dyDescent="0.25">
      <c r="A270" s="9" t="s">
        <v>247</v>
      </c>
      <c r="B270" s="10" t="s">
        <v>248</v>
      </c>
      <c r="C270" s="10">
        <v>23</v>
      </c>
      <c r="D270" s="10">
        <v>23</v>
      </c>
      <c r="E270" s="10" t="s">
        <v>57</v>
      </c>
      <c r="F270" s="10" t="s">
        <v>58</v>
      </c>
      <c r="G270" s="10">
        <v>740.27</v>
      </c>
      <c r="H270" s="10" t="s">
        <v>11</v>
      </c>
      <c r="I270" s="11">
        <v>39185</v>
      </c>
      <c r="J270" s="11">
        <v>39185</v>
      </c>
      <c r="K270" s="10" t="s">
        <v>59</v>
      </c>
      <c r="L270" s="10"/>
      <c r="M270" s="10"/>
      <c r="N270" s="10" t="s">
        <v>60</v>
      </c>
      <c r="O270" s="10"/>
      <c r="P270" s="10" t="s">
        <v>63</v>
      </c>
      <c r="Q270" s="11">
        <v>39986</v>
      </c>
      <c r="R270" s="11">
        <v>39310</v>
      </c>
      <c r="S270" s="10" t="s">
        <v>61</v>
      </c>
      <c r="T270" s="10" t="s">
        <v>249</v>
      </c>
      <c r="U270" s="10" t="s">
        <v>63</v>
      </c>
      <c r="V270" s="10" t="s">
        <v>250</v>
      </c>
      <c r="W270" s="10" t="s">
        <v>251</v>
      </c>
      <c r="X270" s="10" t="s">
        <v>252</v>
      </c>
      <c r="Y270" s="10" t="s">
        <v>253</v>
      </c>
      <c r="Z270" s="10" t="s">
        <v>254</v>
      </c>
      <c r="AA270" s="10"/>
      <c r="AB270" s="11" t="s">
        <v>255</v>
      </c>
      <c r="AC270" s="12">
        <v>44855</v>
      </c>
      <c r="AD270" s="11" t="s">
        <v>256</v>
      </c>
      <c r="AE270" s="11" t="s">
        <v>257</v>
      </c>
      <c r="AF270" s="10" t="s">
        <v>258</v>
      </c>
      <c r="AG270" s="10" t="s">
        <v>259</v>
      </c>
      <c r="AH270" s="15" t="s">
        <v>171</v>
      </c>
    </row>
    <row r="271" spans="1:34" customFormat="1" ht="75" x14ac:dyDescent="0.25">
      <c r="A271" s="9" t="s">
        <v>260</v>
      </c>
      <c r="B271" s="10" t="s">
        <v>261</v>
      </c>
      <c r="C271" s="10">
        <v>23</v>
      </c>
      <c r="D271" s="10">
        <v>23</v>
      </c>
      <c r="E271" s="10" t="s">
        <v>57</v>
      </c>
      <c r="F271" s="10" t="s">
        <v>58</v>
      </c>
      <c r="G271" s="10">
        <v>39.090000000000003</v>
      </c>
      <c r="H271" s="10" t="s">
        <v>59</v>
      </c>
      <c r="I271" s="11">
        <v>39185</v>
      </c>
      <c r="J271" s="11">
        <v>39185</v>
      </c>
      <c r="K271" s="10" t="s">
        <v>59</v>
      </c>
      <c r="L271" s="10"/>
      <c r="M271" s="10"/>
      <c r="N271" s="10" t="s">
        <v>60</v>
      </c>
      <c r="O271" s="10"/>
      <c r="P271" s="10" t="s">
        <v>59</v>
      </c>
      <c r="Q271" s="11">
        <v>39794</v>
      </c>
      <c r="R271" s="11">
        <v>40732</v>
      </c>
      <c r="S271" s="10" t="s">
        <v>61</v>
      </c>
      <c r="T271" s="10" t="s">
        <v>262</v>
      </c>
      <c r="U271" s="10" t="s">
        <v>63</v>
      </c>
      <c r="V271" s="10" t="s">
        <v>76</v>
      </c>
      <c r="W271" s="10" t="s">
        <v>263</v>
      </c>
      <c r="X271" s="10" t="s">
        <v>264</v>
      </c>
      <c r="Y271" s="10" t="s">
        <v>265</v>
      </c>
      <c r="Z271" s="10" t="s">
        <v>266</v>
      </c>
      <c r="AA271" s="10"/>
      <c r="AB271" s="11" t="s">
        <v>267</v>
      </c>
      <c r="AC271" s="12"/>
      <c r="AD271" s="11" t="s">
        <v>268</v>
      </c>
      <c r="AE271" s="11">
        <v>44895</v>
      </c>
      <c r="AF271" s="10"/>
      <c r="AG271" s="10" t="s">
        <v>259</v>
      </c>
      <c r="AH271" s="15" t="s">
        <v>171</v>
      </c>
    </row>
    <row r="272" spans="1:34" customFormat="1" ht="105" x14ac:dyDescent="0.25">
      <c r="A272" s="9" t="s">
        <v>269</v>
      </c>
      <c r="B272" s="10" t="s">
        <v>270</v>
      </c>
      <c r="C272" s="10">
        <v>23</v>
      </c>
      <c r="D272" s="10">
        <v>23</v>
      </c>
      <c r="E272" s="10" t="s">
        <v>57</v>
      </c>
      <c r="F272" s="10" t="s">
        <v>58</v>
      </c>
      <c r="G272" s="10">
        <v>974.83</v>
      </c>
      <c r="H272" s="10" t="s">
        <v>11</v>
      </c>
      <c r="I272" s="11">
        <v>39808</v>
      </c>
      <c r="J272" s="11">
        <v>39808</v>
      </c>
      <c r="K272" s="10" t="s">
        <v>59</v>
      </c>
      <c r="L272" s="10"/>
      <c r="M272" s="10"/>
      <c r="N272" s="10" t="s">
        <v>60</v>
      </c>
      <c r="O272" s="10"/>
      <c r="P272" s="10" t="s">
        <v>59</v>
      </c>
      <c r="Q272" s="11">
        <v>40584</v>
      </c>
      <c r="R272" s="11">
        <v>44050</v>
      </c>
      <c r="S272" s="10" t="s">
        <v>74</v>
      </c>
      <c r="T272" s="27" t="s">
        <v>271</v>
      </c>
      <c r="U272" s="10" t="s">
        <v>63</v>
      </c>
      <c r="V272" s="10" t="s">
        <v>271</v>
      </c>
      <c r="W272" s="10" t="s">
        <v>175</v>
      </c>
      <c r="X272" s="10" t="s">
        <v>176</v>
      </c>
      <c r="Y272" s="10" t="s">
        <v>177</v>
      </c>
      <c r="Z272" s="10" t="s">
        <v>178</v>
      </c>
      <c r="AA272" s="10"/>
      <c r="AB272" s="11" t="s">
        <v>272</v>
      </c>
      <c r="AC272" s="12">
        <v>44908</v>
      </c>
      <c r="AD272" s="11" t="s">
        <v>273</v>
      </c>
      <c r="AE272" s="11">
        <v>44985</v>
      </c>
      <c r="AF272" s="10" t="s">
        <v>274</v>
      </c>
      <c r="AG272" s="10" t="s">
        <v>259</v>
      </c>
      <c r="AH272" s="15" t="s">
        <v>171</v>
      </c>
    </row>
    <row r="273" spans="1:34" customFormat="1" ht="150" x14ac:dyDescent="0.25">
      <c r="A273" s="9" t="s">
        <v>275</v>
      </c>
      <c r="B273" s="10" t="s">
        <v>276</v>
      </c>
      <c r="C273" s="10">
        <v>23</v>
      </c>
      <c r="D273" s="10">
        <v>23</v>
      </c>
      <c r="E273" s="10" t="s">
        <v>57</v>
      </c>
      <c r="F273" s="10" t="s">
        <v>58</v>
      </c>
      <c r="G273" s="10">
        <v>490.18</v>
      </c>
      <c r="H273" s="10" t="s">
        <v>59</v>
      </c>
      <c r="I273" s="11">
        <v>39808</v>
      </c>
      <c r="J273" s="11">
        <v>39808</v>
      </c>
      <c r="K273" s="10" t="s">
        <v>59</v>
      </c>
      <c r="L273" s="10"/>
      <c r="M273" s="10"/>
      <c r="N273" s="10" t="s">
        <v>60</v>
      </c>
      <c r="O273" s="10"/>
      <c r="P273" s="10" t="s">
        <v>59</v>
      </c>
      <c r="Q273" s="11">
        <v>40935</v>
      </c>
      <c r="R273" s="11">
        <v>41138</v>
      </c>
      <c r="S273" s="10" t="s">
        <v>74</v>
      </c>
      <c r="T273" s="10" t="s">
        <v>277</v>
      </c>
      <c r="U273" s="10" t="s">
        <v>63</v>
      </c>
      <c r="V273" s="10" t="s">
        <v>76</v>
      </c>
      <c r="W273" s="10" t="s">
        <v>278</v>
      </c>
      <c r="X273" s="10" t="s">
        <v>279</v>
      </c>
      <c r="Y273" s="10" t="s">
        <v>280</v>
      </c>
      <c r="Z273" s="10" t="s">
        <v>281</v>
      </c>
      <c r="AA273" s="10"/>
      <c r="AB273" s="11"/>
      <c r="AC273" s="12">
        <v>44896</v>
      </c>
      <c r="AD273" s="11">
        <v>44504</v>
      </c>
      <c r="AE273" s="11" t="s">
        <v>282</v>
      </c>
      <c r="AF273" s="10" t="s">
        <v>283</v>
      </c>
      <c r="AG273" s="10" t="s">
        <v>259</v>
      </c>
      <c r="AH273" s="15" t="s">
        <v>171</v>
      </c>
    </row>
    <row r="274" spans="1:34" customFormat="1" ht="150" x14ac:dyDescent="0.25">
      <c r="A274" s="9" t="s">
        <v>284</v>
      </c>
      <c r="B274" s="10" t="s">
        <v>285</v>
      </c>
      <c r="C274" s="10">
        <v>23</v>
      </c>
      <c r="D274" s="10">
        <v>23</v>
      </c>
      <c r="E274" s="10" t="s">
        <v>57</v>
      </c>
      <c r="F274" s="10" t="s">
        <v>58</v>
      </c>
      <c r="G274" s="10">
        <v>570.62</v>
      </c>
      <c r="H274" s="10" t="s">
        <v>59</v>
      </c>
      <c r="I274" s="11">
        <v>39808</v>
      </c>
      <c r="J274" s="11">
        <v>39808</v>
      </c>
      <c r="K274" s="10" t="s">
        <v>59</v>
      </c>
      <c r="L274" s="10"/>
      <c r="M274" s="10"/>
      <c r="N274" s="10" t="s">
        <v>60</v>
      </c>
      <c r="O274" s="10"/>
      <c r="P274" s="10" t="s">
        <v>59</v>
      </c>
      <c r="Q274" s="11">
        <v>40731</v>
      </c>
      <c r="R274" s="11">
        <v>40654</v>
      </c>
      <c r="S274" s="10" t="s">
        <v>74</v>
      </c>
      <c r="T274" s="10" t="s">
        <v>277</v>
      </c>
      <c r="U274" s="10" t="s">
        <v>63</v>
      </c>
      <c r="V274" s="10" t="s">
        <v>76</v>
      </c>
      <c r="W274" s="10" t="s">
        <v>278</v>
      </c>
      <c r="X274" s="10" t="s">
        <v>279</v>
      </c>
      <c r="Y274" s="10" t="s">
        <v>280</v>
      </c>
      <c r="Z274" s="10" t="s">
        <v>281</v>
      </c>
      <c r="AA274" s="10"/>
      <c r="AB274" s="11"/>
      <c r="AC274" s="12">
        <v>44896</v>
      </c>
      <c r="AD274" s="11">
        <v>44504</v>
      </c>
      <c r="AE274" s="11">
        <v>44868</v>
      </c>
      <c r="AF274" s="10" t="s">
        <v>283</v>
      </c>
      <c r="AG274" s="10" t="s">
        <v>259</v>
      </c>
      <c r="AH274" s="15" t="s">
        <v>171</v>
      </c>
    </row>
    <row r="275" spans="1:34" customFormat="1" ht="255" x14ac:dyDescent="0.25">
      <c r="A275" s="9" t="s">
        <v>286</v>
      </c>
      <c r="B275" s="10" t="s">
        <v>287</v>
      </c>
      <c r="C275" s="10">
        <v>23</v>
      </c>
      <c r="D275" s="10">
        <v>23</v>
      </c>
      <c r="E275" s="10" t="s">
        <v>57</v>
      </c>
      <c r="F275" s="10" t="s">
        <v>58</v>
      </c>
      <c r="G275" s="10">
        <v>1234.55</v>
      </c>
      <c r="H275" s="10" t="s">
        <v>59</v>
      </c>
      <c r="I275" s="11">
        <v>39808</v>
      </c>
      <c r="J275" s="11">
        <v>39808</v>
      </c>
      <c r="K275" s="10" t="s">
        <v>59</v>
      </c>
      <c r="L275" s="10"/>
      <c r="M275" s="10"/>
      <c r="N275" s="10" t="s">
        <v>60</v>
      </c>
      <c r="O275" s="10"/>
      <c r="P275" s="10" t="s">
        <v>59</v>
      </c>
      <c r="Q275" s="11">
        <v>40052</v>
      </c>
      <c r="R275" s="11">
        <v>39877</v>
      </c>
      <c r="S275" s="10" t="s">
        <v>61</v>
      </c>
      <c r="T275" s="10" t="s">
        <v>249</v>
      </c>
      <c r="U275" s="10" t="s">
        <v>63</v>
      </c>
      <c r="V275" s="10" t="s">
        <v>288</v>
      </c>
      <c r="W275" s="10" t="s">
        <v>289</v>
      </c>
      <c r="X275" s="10" t="s">
        <v>290</v>
      </c>
      <c r="Y275" s="10" t="s">
        <v>291</v>
      </c>
      <c r="Z275" s="10" t="s">
        <v>292</v>
      </c>
      <c r="AA275" s="10"/>
      <c r="AB275" s="11" t="s">
        <v>293</v>
      </c>
      <c r="AC275" s="12">
        <v>44880</v>
      </c>
      <c r="AD275" s="11" t="s">
        <v>294</v>
      </c>
      <c r="AE275" s="11">
        <v>44868</v>
      </c>
      <c r="AF275" s="10" t="s">
        <v>295</v>
      </c>
      <c r="AG275" s="10" t="s">
        <v>259</v>
      </c>
      <c r="AH275" s="15" t="s">
        <v>171</v>
      </c>
    </row>
    <row r="276" spans="1:34" customFormat="1" ht="45" x14ac:dyDescent="0.25">
      <c r="A276" s="9" t="s">
        <v>1243</v>
      </c>
      <c r="B276" s="10" t="s">
        <v>1244</v>
      </c>
      <c r="C276" s="10">
        <v>87</v>
      </c>
      <c r="D276" s="10">
        <v>87</v>
      </c>
      <c r="E276" s="10" t="s">
        <v>57</v>
      </c>
      <c r="F276" s="10" t="s">
        <v>58</v>
      </c>
      <c r="G276" s="10">
        <v>172.47</v>
      </c>
      <c r="H276" s="10" t="s">
        <v>59</v>
      </c>
      <c r="I276" s="11">
        <v>39808</v>
      </c>
      <c r="J276" s="11">
        <v>39808</v>
      </c>
      <c r="K276" s="10" t="s">
        <v>59</v>
      </c>
      <c r="L276" s="10"/>
      <c r="M276" s="10"/>
      <c r="N276" s="10" t="s">
        <v>60</v>
      </c>
      <c r="O276" s="10"/>
      <c r="P276" s="10" t="s">
        <v>59</v>
      </c>
      <c r="Q276" s="11">
        <v>40648</v>
      </c>
      <c r="R276" s="11">
        <v>43073</v>
      </c>
      <c r="S276" s="10" t="s">
        <v>74</v>
      </c>
      <c r="T276" s="10" t="s">
        <v>1245</v>
      </c>
      <c r="U276" s="10" t="s">
        <v>63</v>
      </c>
      <c r="V276" s="14" t="s">
        <v>1246</v>
      </c>
      <c r="W276" s="10" t="s">
        <v>1247</v>
      </c>
      <c r="X276" s="10" t="s">
        <v>929</v>
      </c>
      <c r="Y276" s="10" t="s">
        <v>1248</v>
      </c>
      <c r="Z276" s="10" t="s">
        <v>1249</v>
      </c>
      <c r="AA276" s="10"/>
      <c r="AB276" s="11"/>
      <c r="AC276" s="12"/>
      <c r="AD276" s="11">
        <v>44136</v>
      </c>
      <c r="AE276" s="11">
        <v>45077</v>
      </c>
      <c r="AF276" s="10"/>
      <c r="AG276" s="10" t="s">
        <v>1250</v>
      </c>
      <c r="AH276" s="15" t="s">
        <v>171</v>
      </c>
    </row>
    <row r="277" spans="1:34" customFormat="1" ht="60" x14ac:dyDescent="0.25">
      <c r="A277" s="9" t="s">
        <v>1251</v>
      </c>
      <c r="B277" s="10" t="s">
        <v>1252</v>
      </c>
      <c r="C277" s="10">
        <v>87</v>
      </c>
      <c r="D277" s="10">
        <v>87</v>
      </c>
      <c r="E277" s="10" t="s">
        <v>57</v>
      </c>
      <c r="F277" s="10" t="s">
        <v>58</v>
      </c>
      <c r="G277" s="10">
        <v>647.58000000000004</v>
      </c>
      <c r="H277" s="10" t="s">
        <v>59</v>
      </c>
      <c r="I277" s="11">
        <v>38951</v>
      </c>
      <c r="J277" s="11">
        <v>42713</v>
      </c>
      <c r="K277" s="10" t="s">
        <v>59</v>
      </c>
      <c r="L277" s="10"/>
      <c r="M277" s="10"/>
      <c r="N277" s="10" t="s">
        <v>60</v>
      </c>
      <c r="O277" s="10"/>
      <c r="P277" s="10" t="s">
        <v>59</v>
      </c>
      <c r="Q277" s="11">
        <v>40648</v>
      </c>
      <c r="R277" s="11">
        <v>43073</v>
      </c>
      <c r="S277" s="10" t="s">
        <v>74</v>
      </c>
      <c r="T277" s="10" t="s">
        <v>1245</v>
      </c>
      <c r="U277" s="10" t="s">
        <v>63</v>
      </c>
      <c r="V277" s="10" t="s">
        <v>76</v>
      </c>
      <c r="W277" s="10" t="s">
        <v>1253</v>
      </c>
      <c r="X277" s="10" t="s">
        <v>1254</v>
      </c>
      <c r="Y277" s="10" t="s">
        <v>1255</v>
      </c>
      <c r="Z277" s="10" t="s">
        <v>307</v>
      </c>
      <c r="AA277" s="10"/>
      <c r="AB277" s="11"/>
      <c r="AC277" s="12"/>
      <c r="AD277" s="11">
        <v>44136</v>
      </c>
      <c r="AE277" s="11">
        <v>45077</v>
      </c>
      <c r="AF277" s="10"/>
      <c r="AG277" s="10" t="s">
        <v>1250</v>
      </c>
      <c r="AH277" s="15" t="s">
        <v>171</v>
      </c>
    </row>
    <row r="278" spans="1:34" customFormat="1" ht="60" x14ac:dyDescent="0.25">
      <c r="A278" s="9" t="s">
        <v>1256</v>
      </c>
      <c r="B278" s="10" t="s">
        <v>1257</v>
      </c>
      <c r="C278" s="10">
        <v>87</v>
      </c>
      <c r="D278" s="10">
        <v>87</v>
      </c>
      <c r="E278" s="10" t="s">
        <v>57</v>
      </c>
      <c r="F278" s="10" t="s">
        <v>58</v>
      </c>
      <c r="G278" s="10">
        <v>260.02999999999997</v>
      </c>
      <c r="H278" s="10" t="s">
        <v>59</v>
      </c>
      <c r="I278" s="11">
        <v>38951</v>
      </c>
      <c r="J278" s="11">
        <v>42713</v>
      </c>
      <c r="K278" s="10" t="s">
        <v>59</v>
      </c>
      <c r="L278" s="10"/>
      <c r="M278" s="10"/>
      <c r="N278" s="10" t="s">
        <v>60</v>
      </c>
      <c r="O278" s="10"/>
      <c r="P278" s="10" t="s">
        <v>59</v>
      </c>
      <c r="Q278" s="11">
        <v>40648</v>
      </c>
      <c r="R278" s="11">
        <v>43073</v>
      </c>
      <c r="S278" s="10" t="s">
        <v>74</v>
      </c>
      <c r="T278" s="10" t="s">
        <v>1245</v>
      </c>
      <c r="U278" s="10" t="s">
        <v>63</v>
      </c>
      <c r="V278" s="10" t="s">
        <v>76</v>
      </c>
      <c r="W278" s="10" t="s">
        <v>263</v>
      </c>
      <c r="X278" s="10" t="s">
        <v>264</v>
      </c>
      <c r="Y278" s="10" t="s">
        <v>265</v>
      </c>
      <c r="Z278" s="10" t="s">
        <v>266</v>
      </c>
      <c r="AA278" s="10"/>
      <c r="AB278" s="11"/>
      <c r="AC278" s="12"/>
      <c r="AD278" s="11">
        <v>44136</v>
      </c>
      <c r="AE278" s="11">
        <v>45077</v>
      </c>
      <c r="AF278" s="10"/>
      <c r="AG278" s="10" t="s">
        <v>1250</v>
      </c>
      <c r="AH278" s="15" t="s">
        <v>171</v>
      </c>
    </row>
    <row r="279" spans="1:34" customFormat="1" ht="75" x14ac:dyDescent="0.25">
      <c r="A279" s="9" t="s">
        <v>1258</v>
      </c>
      <c r="B279" s="10" t="s">
        <v>1259</v>
      </c>
      <c r="C279" s="10">
        <v>87</v>
      </c>
      <c r="D279" s="10">
        <v>87</v>
      </c>
      <c r="E279" s="10" t="s">
        <v>57</v>
      </c>
      <c r="F279" s="10" t="s">
        <v>58</v>
      </c>
      <c r="G279" s="10">
        <v>225.67</v>
      </c>
      <c r="H279" s="10" t="s">
        <v>59</v>
      </c>
      <c r="I279" s="11">
        <v>39808</v>
      </c>
      <c r="J279" s="11">
        <v>39808</v>
      </c>
      <c r="K279" s="10" t="s">
        <v>59</v>
      </c>
      <c r="L279" s="10"/>
      <c r="M279" s="10"/>
      <c r="N279" s="10" t="s">
        <v>60</v>
      </c>
      <c r="O279" s="10"/>
      <c r="P279" s="10" t="s">
        <v>59</v>
      </c>
      <c r="Q279" s="11">
        <v>40648</v>
      </c>
      <c r="R279" s="11"/>
      <c r="S279" s="10" t="s">
        <v>61</v>
      </c>
      <c r="T279" s="10" t="s">
        <v>1260</v>
      </c>
      <c r="U279" s="10" t="s">
        <v>63</v>
      </c>
      <c r="V279" s="10" t="s">
        <v>1261</v>
      </c>
      <c r="W279" s="10" t="s">
        <v>1262</v>
      </c>
      <c r="X279" s="10" t="s">
        <v>443</v>
      </c>
      <c r="Y279" s="10" t="s">
        <v>1263</v>
      </c>
      <c r="Z279" s="10" t="s">
        <v>1264</v>
      </c>
      <c r="AA279" s="10"/>
      <c r="AB279" s="11"/>
      <c r="AC279" s="12" t="s">
        <v>1265</v>
      </c>
      <c r="AD279" s="13"/>
      <c r="AE279" s="13"/>
      <c r="AF279" s="10"/>
      <c r="AG279" s="10" t="s">
        <v>1250</v>
      </c>
      <c r="AH279" s="15" t="s">
        <v>171</v>
      </c>
    </row>
    <row r="280" spans="1:34" customFormat="1" ht="45" x14ac:dyDescent="0.25">
      <c r="A280" s="9" t="s">
        <v>1266</v>
      </c>
      <c r="B280" s="10" t="s">
        <v>1267</v>
      </c>
      <c r="C280" s="10">
        <v>87</v>
      </c>
      <c r="D280" s="10">
        <v>87</v>
      </c>
      <c r="E280" s="10" t="s">
        <v>57</v>
      </c>
      <c r="F280" s="10" t="s">
        <v>58</v>
      </c>
      <c r="G280" s="10">
        <v>692.42</v>
      </c>
      <c r="H280" s="10" t="s">
        <v>59</v>
      </c>
      <c r="I280" s="11">
        <v>39960</v>
      </c>
      <c r="J280" s="11">
        <v>39960</v>
      </c>
      <c r="K280" s="10" t="s">
        <v>63</v>
      </c>
      <c r="L280" s="10" t="s">
        <v>216</v>
      </c>
      <c r="M280" s="10"/>
      <c r="N280" s="10" t="s">
        <v>60</v>
      </c>
      <c r="O280" s="10"/>
      <c r="P280" s="10" t="s">
        <v>59</v>
      </c>
      <c r="Q280" s="11">
        <v>40648</v>
      </c>
      <c r="R280" s="11">
        <v>43073</v>
      </c>
      <c r="S280" s="10" t="s">
        <v>74</v>
      </c>
      <c r="T280" s="10" t="s">
        <v>1245</v>
      </c>
      <c r="U280" s="10" t="s">
        <v>63</v>
      </c>
      <c r="V280" s="10" t="s">
        <v>218</v>
      </c>
      <c r="W280" s="10" t="s">
        <v>1268</v>
      </c>
      <c r="X280" s="10" t="s">
        <v>1269</v>
      </c>
      <c r="Y280" s="10" t="s">
        <v>1270</v>
      </c>
      <c r="Z280" s="10" t="s">
        <v>1271</v>
      </c>
      <c r="AA280" s="10"/>
      <c r="AB280" s="11"/>
      <c r="AC280" s="12"/>
      <c r="AD280" s="11">
        <v>44136</v>
      </c>
      <c r="AE280" s="11">
        <v>45077</v>
      </c>
      <c r="AF280" s="10"/>
      <c r="AG280" s="10" t="s">
        <v>1250</v>
      </c>
      <c r="AH280" s="15" t="s">
        <v>171</v>
      </c>
    </row>
    <row r="281" spans="1:34" customFormat="1" ht="210" x14ac:dyDescent="0.25">
      <c r="A281" s="9" t="s">
        <v>1272</v>
      </c>
      <c r="B281" s="14" t="s">
        <v>1273</v>
      </c>
      <c r="C281" s="10">
        <v>87</v>
      </c>
      <c r="D281" s="10">
        <v>87</v>
      </c>
      <c r="E281" s="10" t="s">
        <v>57</v>
      </c>
      <c r="F281" s="10" t="s">
        <v>58</v>
      </c>
      <c r="G281" s="10">
        <v>7.45</v>
      </c>
      <c r="H281" s="10" t="s">
        <v>12</v>
      </c>
      <c r="I281" s="11">
        <v>38951</v>
      </c>
      <c r="J281" s="11">
        <v>38951</v>
      </c>
      <c r="K281" s="10"/>
      <c r="L281" s="10"/>
      <c r="M281" s="10"/>
      <c r="N281" s="10" t="s">
        <v>60</v>
      </c>
      <c r="O281" s="10" t="s">
        <v>1274</v>
      </c>
      <c r="P281" s="10"/>
      <c r="Q281" s="11"/>
      <c r="R281" s="11"/>
      <c r="S281" s="10"/>
      <c r="T281" s="10" t="s">
        <v>74</v>
      </c>
      <c r="U281" s="10" t="s">
        <v>12</v>
      </c>
      <c r="V281" s="10"/>
      <c r="W281" s="10"/>
      <c r="X281" s="10"/>
      <c r="Y281" s="10"/>
      <c r="Z281" s="10"/>
      <c r="AA281" s="10"/>
      <c r="AB281" s="11"/>
      <c r="AC281" s="12"/>
      <c r="AD281" s="11"/>
      <c r="AE281" s="11"/>
      <c r="AF281" s="10"/>
      <c r="AG281" s="10"/>
      <c r="AH281" s="15" t="s">
        <v>171</v>
      </c>
    </row>
    <row r="282" spans="1:34" customFormat="1" ht="105" x14ac:dyDescent="0.25">
      <c r="A282" s="9" t="s">
        <v>296</v>
      </c>
      <c r="B282" s="10" t="s">
        <v>297</v>
      </c>
      <c r="C282" s="10" t="s">
        <v>298</v>
      </c>
      <c r="D282" s="10">
        <v>23</v>
      </c>
      <c r="E282" s="10" t="s">
        <v>57</v>
      </c>
      <c r="F282" s="10" t="s">
        <v>58</v>
      </c>
      <c r="G282" s="10">
        <v>798.29</v>
      </c>
      <c r="H282" s="10" t="s">
        <v>11</v>
      </c>
      <c r="I282" s="11">
        <v>39808</v>
      </c>
      <c r="J282" s="11">
        <v>39808</v>
      </c>
      <c r="K282" s="10" t="s">
        <v>59</v>
      </c>
      <c r="L282" s="10"/>
      <c r="M282" s="10"/>
      <c r="N282" s="10" t="s">
        <v>60</v>
      </c>
      <c r="O282" s="10"/>
      <c r="P282" s="10" t="s">
        <v>59</v>
      </c>
      <c r="Q282" s="11">
        <v>41142</v>
      </c>
      <c r="R282" s="11">
        <v>43224</v>
      </c>
      <c r="S282" s="10" t="s">
        <v>74</v>
      </c>
      <c r="T282" s="27" t="s">
        <v>271</v>
      </c>
      <c r="U282" s="10" t="s">
        <v>63</v>
      </c>
      <c r="V282" s="10" t="s">
        <v>76</v>
      </c>
      <c r="W282" s="10" t="s">
        <v>263</v>
      </c>
      <c r="X282" s="10" t="s">
        <v>264</v>
      </c>
      <c r="Y282" s="10" t="s">
        <v>265</v>
      </c>
      <c r="Z282" s="10" t="s">
        <v>266</v>
      </c>
      <c r="AA282" s="10"/>
      <c r="AB282" s="11" t="s">
        <v>272</v>
      </c>
      <c r="AC282" s="12">
        <v>44908</v>
      </c>
      <c r="AD282" s="11" t="s">
        <v>299</v>
      </c>
      <c r="AE282" s="11" t="s">
        <v>300</v>
      </c>
      <c r="AF282" s="10" t="s">
        <v>301</v>
      </c>
      <c r="AG282" s="10" t="s">
        <v>259</v>
      </c>
      <c r="AH282" s="15" t="s">
        <v>171</v>
      </c>
    </row>
    <row r="283" spans="1:34" customFormat="1" ht="409.5" x14ac:dyDescent="0.25">
      <c r="A283" s="9" t="s">
        <v>302</v>
      </c>
      <c r="B283" s="10" t="s">
        <v>303</v>
      </c>
      <c r="C283" s="10" t="s">
        <v>298</v>
      </c>
      <c r="D283" s="10">
        <v>23</v>
      </c>
      <c r="E283" s="10" t="s">
        <v>57</v>
      </c>
      <c r="F283" s="10" t="s">
        <v>58</v>
      </c>
      <c r="G283" s="10">
        <v>5000.58</v>
      </c>
      <c r="H283" s="10" t="s">
        <v>59</v>
      </c>
      <c r="I283" s="11">
        <v>39960</v>
      </c>
      <c r="J283" s="11">
        <v>39960</v>
      </c>
      <c r="K283" s="10" t="s">
        <v>59</v>
      </c>
      <c r="L283" s="10"/>
      <c r="M283" s="10"/>
      <c r="N283" s="10" t="s">
        <v>60</v>
      </c>
      <c r="O283" s="10"/>
      <c r="P283" s="10" t="s">
        <v>59</v>
      </c>
      <c r="Q283" s="11">
        <v>41219</v>
      </c>
      <c r="R283" s="11">
        <v>43425</v>
      </c>
      <c r="S283" s="10" t="s">
        <v>74</v>
      </c>
      <c r="T283" s="10" t="s">
        <v>277</v>
      </c>
      <c r="U283" s="10" t="s">
        <v>63</v>
      </c>
      <c r="V283" s="10" t="s">
        <v>76</v>
      </c>
      <c r="W283" s="10" t="s">
        <v>304</v>
      </c>
      <c r="X283" s="10" t="s">
        <v>305</v>
      </c>
      <c r="Y283" s="10" t="s">
        <v>306</v>
      </c>
      <c r="Z283" s="10" t="s">
        <v>307</v>
      </c>
      <c r="AA283" s="10"/>
      <c r="AB283" s="11"/>
      <c r="AC283" s="12">
        <v>44890</v>
      </c>
      <c r="AD283" s="11">
        <v>44504</v>
      </c>
      <c r="AE283" s="11" t="s">
        <v>308</v>
      </c>
      <c r="AF283" s="10" t="s">
        <v>309</v>
      </c>
      <c r="AG283" s="10" t="s">
        <v>259</v>
      </c>
      <c r="AH283" s="15" t="s">
        <v>171</v>
      </c>
    </row>
    <row r="284" spans="1:34" customFormat="1" ht="45" x14ac:dyDescent="0.25">
      <c r="A284" s="9" t="s">
        <v>1275</v>
      </c>
      <c r="B284" s="10" t="s">
        <v>1276</v>
      </c>
      <c r="C284" s="10" t="s">
        <v>298</v>
      </c>
      <c r="D284" s="10">
        <v>87</v>
      </c>
      <c r="E284" s="10" t="s">
        <v>57</v>
      </c>
      <c r="F284" s="10" t="s">
        <v>58</v>
      </c>
      <c r="G284" s="10">
        <v>3560.54</v>
      </c>
      <c r="H284" s="10" t="s">
        <v>59</v>
      </c>
      <c r="I284" s="11">
        <v>39185</v>
      </c>
      <c r="J284" s="11">
        <v>39185</v>
      </c>
      <c r="K284" s="10" t="s">
        <v>59</v>
      </c>
      <c r="L284" s="10"/>
      <c r="M284" s="10"/>
      <c r="N284" s="10" t="s">
        <v>60</v>
      </c>
      <c r="O284" s="10"/>
      <c r="P284" s="10" t="s">
        <v>59</v>
      </c>
      <c r="Q284" s="11">
        <v>36996</v>
      </c>
      <c r="R284" s="11">
        <v>44899</v>
      </c>
      <c r="S284" s="10" t="s">
        <v>74</v>
      </c>
      <c r="T284" s="10" t="s">
        <v>1245</v>
      </c>
      <c r="U284" s="10" t="s">
        <v>63</v>
      </c>
      <c r="V284" s="10" t="s">
        <v>76</v>
      </c>
      <c r="W284" s="10" t="s">
        <v>1277</v>
      </c>
      <c r="X284" s="10" t="s">
        <v>741</v>
      </c>
      <c r="Y284" s="10" t="s">
        <v>1278</v>
      </c>
      <c r="Z284" s="10" t="s">
        <v>1279</v>
      </c>
      <c r="AA284" s="10"/>
      <c r="AB284" s="11"/>
      <c r="AC284" s="12"/>
      <c r="AD284" s="11">
        <v>44136</v>
      </c>
      <c r="AE284" s="11">
        <v>45077</v>
      </c>
      <c r="AF284" s="10"/>
      <c r="AG284" s="10" t="s">
        <v>1250</v>
      </c>
      <c r="AH284" s="15" t="s">
        <v>171</v>
      </c>
    </row>
    <row r="285" spans="1:34" customFormat="1" ht="75" x14ac:dyDescent="0.25">
      <c r="A285" s="9" t="s">
        <v>234</v>
      </c>
      <c r="B285" s="10" t="s">
        <v>235</v>
      </c>
      <c r="C285" s="10" t="s">
        <v>236</v>
      </c>
      <c r="D285" s="10">
        <v>19</v>
      </c>
      <c r="E285" s="10" t="s">
        <v>57</v>
      </c>
      <c r="F285" s="10" t="s">
        <v>58</v>
      </c>
      <c r="G285" s="10">
        <v>1317.95</v>
      </c>
      <c r="H285" s="10" t="s">
        <v>11</v>
      </c>
      <c r="I285" s="11">
        <v>39185</v>
      </c>
      <c r="J285" s="11">
        <v>39185</v>
      </c>
      <c r="K285" s="10" t="s">
        <v>63</v>
      </c>
      <c r="L285" s="10"/>
      <c r="M285" s="10" t="s">
        <v>237</v>
      </c>
      <c r="N285" s="10" t="s">
        <v>60</v>
      </c>
      <c r="O285" s="10"/>
      <c r="P285" s="10" t="s">
        <v>59</v>
      </c>
      <c r="Q285" s="11">
        <v>40680</v>
      </c>
      <c r="R285" s="11">
        <v>42775</v>
      </c>
      <c r="S285" s="10" t="s">
        <v>61</v>
      </c>
      <c r="T285" s="10" t="s">
        <v>174</v>
      </c>
      <c r="U285" s="10" t="s">
        <v>63</v>
      </c>
      <c r="V285" s="10" t="s">
        <v>174</v>
      </c>
      <c r="W285" s="10" t="s">
        <v>175</v>
      </c>
      <c r="X285" s="10" t="s">
        <v>176</v>
      </c>
      <c r="Y285" s="10" t="s">
        <v>177</v>
      </c>
      <c r="Z285" s="10" t="s">
        <v>178</v>
      </c>
      <c r="AA285" s="10"/>
      <c r="AB285" s="11">
        <v>44250</v>
      </c>
      <c r="AC285" s="12">
        <v>44896</v>
      </c>
      <c r="AD285" s="11">
        <v>44621</v>
      </c>
      <c r="AE285" s="11">
        <v>44985</v>
      </c>
      <c r="AF285" s="10"/>
      <c r="AG285" s="10" t="s">
        <v>170</v>
      </c>
      <c r="AH285" s="15" t="s">
        <v>171</v>
      </c>
    </row>
    <row r="286" spans="1:34" customFormat="1" ht="45" x14ac:dyDescent="0.25">
      <c r="A286" s="9" t="s">
        <v>1280</v>
      </c>
      <c r="B286" s="10" t="s">
        <v>1281</v>
      </c>
      <c r="C286" s="10" t="s">
        <v>298</v>
      </c>
      <c r="D286" s="10">
        <v>87</v>
      </c>
      <c r="E286" s="10" t="s">
        <v>57</v>
      </c>
      <c r="F286" s="10" t="s">
        <v>58</v>
      </c>
      <c r="G286" s="10">
        <v>439.77</v>
      </c>
      <c r="H286" s="10" t="s">
        <v>59</v>
      </c>
      <c r="I286" s="11">
        <v>38951</v>
      </c>
      <c r="J286" s="11">
        <v>38951</v>
      </c>
      <c r="K286" s="10" t="s">
        <v>59</v>
      </c>
      <c r="L286" s="10"/>
      <c r="M286" s="10"/>
      <c r="N286" s="10" t="s">
        <v>60</v>
      </c>
      <c r="O286" s="10"/>
      <c r="P286" s="10" t="s">
        <v>59</v>
      </c>
      <c r="Q286" s="11">
        <v>40648</v>
      </c>
      <c r="R286" s="11">
        <v>43073</v>
      </c>
      <c r="S286" s="10" t="s">
        <v>74</v>
      </c>
      <c r="T286" s="10" t="s">
        <v>1245</v>
      </c>
      <c r="U286" s="10" t="s">
        <v>63</v>
      </c>
      <c r="V286" s="14" t="s">
        <v>1246</v>
      </c>
      <c r="W286" s="10" t="s">
        <v>1282</v>
      </c>
      <c r="X286" s="10" t="s">
        <v>1283</v>
      </c>
      <c r="Y286" s="10" t="s">
        <v>1284</v>
      </c>
      <c r="Z286" s="10" t="s">
        <v>198</v>
      </c>
      <c r="AA286" s="10"/>
      <c r="AB286" s="11"/>
      <c r="AC286" s="12"/>
      <c r="AD286" s="11">
        <v>44136</v>
      </c>
      <c r="AE286" s="11">
        <v>45077</v>
      </c>
      <c r="AF286" s="10"/>
      <c r="AG286" s="10" t="s">
        <v>1250</v>
      </c>
      <c r="AH286" s="15" t="s">
        <v>171</v>
      </c>
    </row>
    <row r="287" spans="1:34" customFormat="1" ht="180" x14ac:dyDescent="0.25">
      <c r="A287" s="9" t="s">
        <v>238</v>
      </c>
      <c r="B287" s="10" t="s">
        <v>239</v>
      </c>
      <c r="C287" s="10" t="s">
        <v>240</v>
      </c>
      <c r="D287" s="10">
        <v>19</v>
      </c>
      <c r="E287" s="10" t="s">
        <v>151</v>
      </c>
      <c r="F287" s="10" t="s">
        <v>58</v>
      </c>
      <c r="G287" s="10">
        <v>46020.31</v>
      </c>
      <c r="H287" s="10" t="s">
        <v>11</v>
      </c>
      <c r="I287" s="11">
        <v>38779</v>
      </c>
      <c r="J287" s="11">
        <v>43473</v>
      </c>
      <c r="K287" s="10" t="s">
        <v>59</v>
      </c>
      <c r="L287" s="10"/>
      <c r="M287" s="10"/>
      <c r="N287" s="10" t="s">
        <v>60</v>
      </c>
      <c r="O287" s="10"/>
      <c r="P287" s="10" t="s">
        <v>59</v>
      </c>
      <c r="Q287" s="11">
        <v>41043</v>
      </c>
      <c r="R287" s="11">
        <v>42775</v>
      </c>
      <c r="S287" s="10" t="s">
        <v>74</v>
      </c>
      <c r="T287" s="10" t="s">
        <v>190</v>
      </c>
      <c r="U287" s="10" t="s">
        <v>63</v>
      </c>
      <c r="V287" s="10" t="s">
        <v>92</v>
      </c>
      <c r="W287" s="10" t="s">
        <v>241</v>
      </c>
      <c r="X287" s="10" t="s">
        <v>242</v>
      </c>
      <c r="Y287" s="10" t="s">
        <v>243</v>
      </c>
      <c r="Z287" s="10" t="s">
        <v>244</v>
      </c>
      <c r="AA287" s="10" t="s">
        <v>245</v>
      </c>
      <c r="AB287" s="11" t="s">
        <v>195</v>
      </c>
      <c r="AC287" s="12">
        <v>44603</v>
      </c>
      <c r="AD287" s="11">
        <v>43922</v>
      </c>
      <c r="AE287" s="13">
        <v>45016</v>
      </c>
      <c r="AF287" s="10" t="s">
        <v>246</v>
      </c>
      <c r="AG287" s="10" t="s">
        <v>170</v>
      </c>
      <c r="AH287" s="15" t="s">
        <v>171</v>
      </c>
    </row>
    <row r="288" spans="1:34" customFormat="1" ht="409.5" x14ac:dyDescent="0.25">
      <c r="A288" s="9" t="s">
        <v>310</v>
      </c>
      <c r="B288" s="10" t="s">
        <v>311</v>
      </c>
      <c r="C288" s="10">
        <v>23</v>
      </c>
      <c r="D288" s="10">
        <v>23</v>
      </c>
      <c r="E288" s="10" t="s">
        <v>151</v>
      </c>
      <c r="F288" s="10" t="s">
        <v>58</v>
      </c>
      <c r="G288" s="10">
        <v>740.27</v>
      </c>
      <c r="H288" s="10" t="s">
        <v>11</v>
      </c>
      <c r="I288" s="11">
        <v>38779</v>
      </c>
      <c r="J288" s="11">
        <v>43473</v>
      </c>
      <c r="K288" s="10" t="s">
        <v>59</v>
      </c>
      <c r="L288" s="10"/>
      <c r="M288" s="10"/>
      <c r="N288" s="10" t="s">
        <v>60</v>
      </c>
      <c r="O288" s="10"/>
      <c r="P288" s="10" t="s">
        <v>63</v>
      </c>
      <c r="Q288" s="11">
        <v>39986</v>
      </c>
      <c r="R288" s="11">
        <v>39310</v>
      </c>
      <c r="S288" s="10" t="s">
        <v>61</v>
      </c>
      <c r="T288" s="10" t="s">
        <v>249</v>
      </c>
      <c r="U288" s="10" t="s">
        <v>63</v>
      </c>
      <c r="V288" s="10" t="s">
        <v>250</v>
      </c>
      <c r="W288" s="10" t="s">
        <v>251</v>
      </c>
      <c r="X288" s="10" t="s">
        <v>252</v>
      </c>
      <c r="Y288" s="10" t="s">
        <v>253</v>
      </c>
      <c r="Z288" s="10" t="s">
        <v>254</v>
      </c>
      <c r="AA288" s="10"/>
      <c r="AB288" s="11" t="s">
        <v>255</v>
      </c>
      <c r="AC288" s="12"/>
      <c r="AD288" s="11" t="s">
        <v>312</v>
      </c>
      <c r="AE288" s="11" t="s">
        <v>313</v>
      </c>
      <c r="AF288" s="10" t="s">
        <v>258</v>
      </c>
      <c r="AG288" s="10" t="s">
        <v>259</v>
      </c>
      <c r="AH288" s="15" t="s">
        <v>171</v>
      </c>
    </row>
    <row r="289" spans="1:34" customFormat="1" ht="135" x14ac:dyDescent="0.25">
      <c r="A289" s="9" t="s">
        <v>314</v>
      </c>
      <c r="B289" s="10" t="s">
        <v>315</v>
      </c>
      <c r="C289" s="10" t="s">
        <v>316</v>
      </c>
      <c r="D289" s="10">
        <v>23</v>
      </c>
      <c r="E289" s="10" t="s">
        <v>151</v>
      </c>
      <c r="F289" s="10" t="s">
        <v>58</v>
      </c>
      <c r="G289" s="10">
        <v>65967.02</v>
      </c>
      <c r="H289" s="10" t="s">
        <v>11</v>
      </c>
      <c r="I289" s="11">
        <v>38832</v>
      </c>
      <c r="J289" s="11">
        <v>43473</v>
      </c>
      <c r="K289" s="10" t="s">
        <v>59</v>
      </c>
      <c r="L289" s="10"/>
      <c r="M289" s="10"/>
      <c r="N289" s="10" t="s">
        <v>60</v>
      </c>
      <c r="O289" s="10"/>
      <c r="P289" s="10" t="s">
        <v>63</v>
      </c>
      <c r="Q289" s="11">
        <v>40638</v>
      </c>
      <c r="R289" s="11">
        <v>40711</v>
      </c>
      <c r="S289" s="10" t="s">
        <v>61</v>
      </c>
      <c r="T289" s="10" t="s">
        <v>271</v>
      </c>
      <c r="U289" s="10" t="s">
        <v>63</v>
      </c>
      <c r="V289" s="10" t="s">
        <v>271</v>
      </c>
      <c r="W289" s="10" t="s">
        <v>317</v>
      </c>
      <c r="X289" s="10" t="s">
        <v>318</v>
      </c>
      <c r="Y289" s="10" t="s">
        <v>319</v>
      </c>
      <c r="Z289" s="10" t="s">
        <v>320</v>
      </c>
      <c r="AA289" s="10" t="s">
        <v>321</v>
      </c>
      <c r="AB289" s="11" t="s">
        <v>322</v>
      </c>
      <c r="AC289" s="12">
        <v>44908</v>
      </c>
      <c r="AD289" s="11" t="s">
        <v>323</v>
      </c>
      <c r="AE289" s="11" t="s">
        <v>324</v>
      </c>
      <c r="AF289" s="10" t="s">
        <v>301</v>
      </c>
      <c r="AG289" s="10" t="s">
        <v>259</v>
      </c>
      <c r="AH289" s="15" t="s">
        <v>171</v>
      </c>
    </row>
  </sheetData>
  <sheetProtection algorithmName="SHA-512" hashValue="dLLTYiv/hRnpL8C1xJ63URBxIkAdc/u61Pu1Yl9Ph/rTA2LS0zJDanMPU9gFetFjrKo99wjlaNJtoiGT/wPOSg==" saltValue="x/OBON+rUYb6yHScCuIkGg==" spinCount="100000" sheet="1" objects="1" scenarios="1"/>
  <sortState xmlns:xlrd2="http://schemas.microsoft.com/office/spreadsheetml/2017/richdata2" ref="A2:AH290">
    <sortCondition ref="A3:A290"/>
  </sortState>
  <hyperlinks>
    <hyperlink ref="Y124" r:id="rId1" xr:uid="{70566B31-006B-4F1C-80B3-DAE2253893DE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rgb="FF7030A0"/>
  </sheetPr>
  <dimension ref="A1:S75"/>
  <sheetViews>
    <sheetView topLeftCell="C1" zoomScale="60" zoomScaleNormal="60" workbookViewId="0">
      <selection activeCell="D5" sqref="D5:H5"/>
    </sheetView>
  </sheetViews>
  <sheetFormatPr baseColWidth="10" defaultColWidth="11.5703125" defaultRowHeight="15" x14ac:dyDescent="0.25"/>
  <cols>
    <col min="1" max="1" width="1.42578125" style="116" customWidth="1"/>
    <col min="2" max="2" width="18.7109375" style="116" customWidth="1"/>
    <col min="3" max="3" width="29.7109375" style="116" customWidth="1"/>
    <col min="4" max="4" width="37.28515625" style="116" customWidth="1"/>
    <col min="5" max="5" width="27.5703125" style="116" customWidth="1"/>
    <col min="6" max="8" width="28.28515625" style="116" customWidth="1"/>
    <col min="9" max="9" width="28" style="116" customWidth="1"/>
    <col min="10" max="10" width="24.85546875" style="174" customWidth="1"/>
    <col min="11" max="11" width="33.28515625" style="116" customWidth="1"/>
    <col min="12" max="12" width="28" style="116" customWidth="1"/>
    <col min="13" max="13" width="22.42578125" style="2" customWidth="1"/>
    <col min="14" max="14" width="24.28515625" style="2" customWidth="1"/>
    <col min="15" max="15" width="20" style="2" customWidth="1"/>
    <col min="16" max="16" width="23.140625" style="2" customWidth="1"/>
    <col min="17" max="17" width="24.42578125" style="2" customWidth="1"/>
    <col min="18" max="18" width="20" style="2" customWidth="1"/>
    <col min="19" max="19" width="36.7109375" style="2" customWidth="1"/>
    <col min="20" max="16384" width="11.5703125" style="116"/>
  </cols>
  <sheetData>
    <row r="1" spans="1:19" ht="30" x14ac:dyDescent="0.4">
      <c r="A1" s="114"/>
      <c r="B1" s="115" t="s">
        <v>1512</v>
      </c>
      <c r="C1" s="122"/>
      <c r="D1" s="114"/>
      <c r="F1" s="236"/>
      <c r="G1" s="236"/>
      <c r="H1" s="236"/>
      <c r="I1" s="469" t="s">
        <v>1482</v>
      </c>
      <c r="J1" s="191"/>
      <c r="K1" s="470" t="s">
        <v>1</v>
      </c>
      <c r="L1" s="470"/>
      <c r="M1" s="470"/>
      <c r="N1" s="1"/>
      <c r="O1" s="1"/>
      <c r="P1" s="1"/>
      <c r="Q1" s="1"/>
      <c r="R1" s="1"/>
      <c r="S1" s="1"/>
    </row>
    <row r="2" spans="1:19" ht="21" x14ac:dyDescent="0.35">
      <c r="A2" s="114"/>
      <c r="B2" s="196" t="s">
        <v>14</v>
      </c>
      <c r="C2" s="122"/>
      <c r="D2" s="114"/>
      <c r="E2" s="114"/>
      <c r="F2" s="236"/>
      <c r="G2" s="236"/>
      <c r="H2" s="236"/>
      <c r="I2" s="469"/>
      <c r="J2" s="192"/>
      <c r="K2" s="470" t="s">
        <v>1430</v>
      </c>
      <c r="L2" s="470"/>
      <c r="M2" s="470"/>
      <c r="N2" s="1"/>
      <c r="O2" s="1"/>
      <c r="P2" s="1"/>
      <c r="Q2" s="1"/>
      <c r="R2" s="1"/>
      <c r="S2" s="1"/>
    </row>
    <row r="3" spans="1:19" ht="21" x14ac:dyDescent="0.35">
      <c r="A3" s="114"/>
      <c r="B3" s="197" t="s">
        <v>1454</v>
      </c>
      <c r="E3" s="114"/>
      <c r="F3" s="236"/>
      <c r="G3" s="236"/>
      <c r="H3" s="236"/>
      <c r="I3" s="469"/>
      <c r="J3" s="193"/>
      <c r="K3" s="470" t="s">
        <v>1429</v>
      </c>
      <c r="L3" s="470"/>
      <c r="M3" s="470"/>
      <c r="N3" s="1"/>
      <c r="O3" s="1"/>
      <c r="P3" s="1"/>
      <c r="Q3" s="1"/>
      <c r="R3" s="1"/>
      <c r="S3" s="1"/>
    </row>
    <row r="4" spans="1:19" ht="15.75" thickBot="1" x14ac:dyDescent="0.3">
      <c r="A4" s="114"/>
      <c r="B4" s="122"/>
      <c r="C4" s="122"/>
      <c r="D4" s="114"/>
      <c r="E4" s="114"/>
      <c r="F4" s="114"/>
      <c r="G4" s="114"/>
      <c r="H4" s="114"/>
      <c r="I4" s="114"/>
      <c r="J4" s="123"/>
      <c r="K4" s="114"/>
      <c r="L4" s="114"/>
      <c r="M4" s="1"/>
      <c r="N4" s="1"/>
      <c r="O4" s="1"/>
      <c r="P4" s="1"/>
      <c r="Q4" s="1"/>
      <c r="R4" s="1"/>
      <c r="S4" s="1"/>
    </row>
    <row r="5" spans="1:19" ht="24.75" customHeight="1" thickBot="1" x14ac:dyDescent="0.3">
      <c r="A5" s="114"/>
      <c r="B5" s="465" t="s">
        <v>2</v>
      </c>
      <c r="C5" s="466"/>
      <c r="D5" s="467" t="str">
        <f>IF(ISBLANK(NOTICE!D4),"Renseignez l'onglet Notice",NOTICE!D4)</f>
        <v>Renseignez l'onglet Notice</v>
      </c>
      <c r="E5" s="468"/>
      <c r="F5" s="468"/>
      <c r="G5" s="468"/>
      <c r="H5" s="468"/>
      <c r="I5" s="141"/>
      <c r="J5" s="141"/>
      <c r="K5" s="141"/>
      <c r="L5" s="141"/>
      <c r="M5" s="1"/>
      <c r="N5" s="1"/>
      <c r="O5" s="1"/>
      <c r="P5" s="1"/>
      <c r="Q5" s="1"/>
      <c r="R5" s="1"/>
      <c r="S5" s="1"/>
    </row>
    <row r="6" spans="1:19" ht="24.75" customHeight="1" thickBot="1" x14ac:dyDescent="0.3">
      <c r="A6" s="114"/>
      <c r="B6" s="465" t="s">
        <v>3</v>
      </c>
      <c r="C6" s="466"/>
      <c r="D6" s="467" t="str">
        <f>IF(ISBLANK(NOTICE!D5),"Renseignez l'onglet Notice",NOTICE!D5)</f>
        <v>Renseignez l'onglet Notice</v>
      </c>
      <c r="E6" s="468"/>
      <c r="F6" s="468"/>
      <c r="G6" s="468"/>
      <c r="H6" s="468"/>
      <c r="I6" s="141"/>
      <c r="J6" s="141"/>
      <c r="K6" s="141"/>
      <c r="L6" s="141"/>
      <c r="M6" s="1"/>
      <c r="N6" s="1"/>
      <c r="O6" s="1"/>
      <c r="P6" s="1"/>
      <c r="Q6" s="1"/>
      <c r="R6" s="1"/>
      <c r="S6" s="1"/>
    </row>
    <row r="7" spans="1:19" ht="16.5" customHeight="1" thickBot="1" x14ac:dyDescent="0.3">
      <c r="B7" s="114"/>
      <c r="C7" s="114"/>
      <c r="D7" s="114"/>
      <c r="E7" s="114"/>
      <c r="F7" s="114"/>
      <c r="G7" s="114"/>
      <c r="H7" s="114"/>
      <c r="I7" s="114"/>
      <c r="J7" s="123"/>
      <c r="K7" s="114"/>
      <c r="L7" s="114"/>
      <c r="M7" s="1"/>
      <c r="N7" s="1"/>
      <c r="O7" s="1"/>
      <c r="P7" s="1"/>
      <c r="Q7" s="1"/>
      <c r="R7" s="1"/>
      <c r="S7" s="1"/>
    </row>
    <row r="8" spans="1:19" ht="30.75" customHeight="1" thickBot="1" x14ac:dyDescent="0.3">
      <c r="A8" s="114"/>
      <c r="B8" s="114"/>
      <c r="C8" s="114"/>
      <c r="D8" s="234" t="s">
        <v>5</v>
      </c>
      <c r="E8" s="314">
        <f>SUM(I12:I50)</f>
        <v>0</v>
      </c>
      <c r="F8" s="124"/>
      <c r="G8" s="124"/>
      <c r="H8" s="124"/>
      <c r="I8" s="124"/>
      <c r="J8" s="123"/>
      <c r="K8" s="114"/>
      <c r="L8" s="114"/>
      <c r="M8" s="1"/>
      <c r="N8" s="1"/>
      <c r="O8" s="1"/>
      <c r="P8" s="1"/>
      <c r="Q8" s="1"/>
      <c r="R8" s="1"/>
      <c r="S8" s="1"/>
    </row>
    <row r="9" spans="1:19" ht="15.75" customHeight="1" thickBot="1" x14ac:dyDescent="0.35">
      <c r="A9" s="114"/>
      <c r="B9" s="315"/>
      <c r="C9" s="315"/>
      <c r="D9" s="315"/>
      <c r="E9" s="315"/>
      <c r="F9" s="126"/>
      <c r="G9" s="126"/>
      <c r="H9" s="126"/>
      <c r="I9" s="126"/>
      <c r="J9" s="316"/>
      <c r="K9" s="317"/>
      <c r="L9" s="315"/>
      <c r="M9" s="474" t="s">
        <v>1513</v>
      </c>
      <c r="N9" s="475"/>
      <c r="O9" s="475"/>
      <c r="P9" s="475"/>
      <c r="Q9" s="475"/>
      <c r="R9" s="476"/>
      <c r="S9" s="318"/>
    </row>
    <row r="10" spans="1:19" ht="26.25" customHeight="1" thickBot="1" x14ac:dyDescent="0.35">
      <c r="A10" s="114"/>
      <c r="B10" s="315"/>
      <c r="C10" s="315"/>
      <c r="D10" s="315"/>
      <c r="E10" s="471" t="s">
        <v>1498</v>
      </c>
      <c r="F10" s="472"/>
      <c r="G10" s="472"/>
      <c r="H10" s="472"/>
      <c r="I10" s="472"/>
      <c r="J10" s="472"/>
      <c r="K10" s="473"/>
      <c r="L10" s="315"/>
      <c r="M10" s="474" t="s">
        <v>1502</v>
      </c>
      <c r="N10" s="475"/>
      <c r="O10" s="476"/>
      <c r="P10" s="474" t="s">
        <v>1503</v>
      </c>
      <c r="Q10" s="475"/>
      <c r="R10" s="476"/>
      <c r="S10" s="319"/>
    </row>
    <row r="11" spans="1:19" ht="116.25" customHeight="1" x14ac:dyDescent="0.25">
      <c r="B11" s="320" t="s">
        <v>1496</v>
      </c>
      <c r="C11" s="320" t="s">
        <v>1390</v>
      </c>
      <c r="D11" s="320" t="s">
        <v>1592</v>
      </c>
      <c r="E11" s="320" t="s">
        <v>6</v>
      </c>
      <c r="F11" s="320" t="s">
        <v>1497</v>
      </c>
      <c r="G11" s="320" t="s">
        <v>1499</v>
      </c>
      <c r="H11" s="320" t="s">
        <v>1500</v>
      </c>
      <c r="I11" s="320" t="s">
        <v>1402</v>
      </c>
      <c r="J11" s="320" t="s">
        <v>1471</v>
      </c>
      <c r="K11" s="320" t="s">
        <v>1501</v>
      </c>
      <c r="L11" s="321" t="s">
        <v>1591</v>
      </c>
      <c r="M11" s="320" t="s">
        <v>1504</v>
      </c>
      <c r="N11" s="320" t="s">
        <v>1505</v>
      </c>
      <c r="O11" s="322" t="s">
        <v>1506</v>
      </c>
      <c r="P11" s="320" t="s">
        <v>1504</v>
      </c>
      <c r="Q11" s="320" t="s">
        <v>1505</v>
      </c>
      <c r="R11" s="320" t="s">
        <v>1506</v>
      </c>
      <c r="S11" s="320" t="s">
        <v>1507</v>
      </c>
    </row>
    <row r="12" spans="1:19" ht="91.15" customHeight="1" x14ac:dyDescent="0.3">
      <c r="B12" s="308"/>
      <c r="C12" s="309" t="str">
        <f>IFERROR(INDEX('Sites Terrestres'!$B$2:$B$420,MATCH(B12,'Sites Terrestres'!$A$2:$A$420,0)),"")</f>
        <v/>
      </c>
      <c r="D12" s="310"/>
      <c r="E12" s="310"/>
      <c r="F12" s="310"/>
      <c r="G12" s="305"/>
      <c r="H12" s="306"/>
      <c r="I12" s="311" t="str">
        <f>IF(G12+H12=0,"",G12+H12)</f>
        <v/>
      </c>
      <c r="J12" s="312"/>
      <c r="K12" s="313"/>
      <c r="L12" s="323" t="str">
        <f>IF(G12&gt;=5000,IF(G12&gt;=90000, "Pour cette dépense 3 devis comparables sont nécessaires.","Pour cette dépense 2 devis comparables sont nécessaires."),"")&amp;IF(AND(O12&lt;&gt;"",G12&gt;MIN(O12,R12))," Le devis le moins cher n'a pas été retenu donc le montant retenu sera plafonné à 15% du devis le moins cher.","")</f>
        <v/>
      </c>
      <c r="M12" s="307"/>
      <c r="N12" s="307"/>
      <c r="O12" s="324"/>
      <c r="P12" s="307"/>
      <c r="Q12" s="307"/>
      <c r="R12" s="324"/>
      <c r="S12" s="307"/>
    </row>
    <row r="13" spans="1:19" ht="76.150000000000006" customHeight="1" x14ac:dyDescent="0.3">
      <c r="B13" s="308"/>
      <c r="C13" s="309" t="str">
        <f>IFERROR(INDEX('Sites Terrestres'!$B$2:$B$420,MATCH(B13,'Sites Terrestres'!$A$2:$A$420,0)),"")</f>
        <v/>
      </c>
      <c r="D13" s="310"/>
      <c r="E13" s="310"/>
      <c r="F13" s="310"/>
      <c r="G13" s="305"/>
      <c r="H13" s="306"/>
      <c r="I13" s="311" t="str">
        <f t="shared" ref="I13:I50" si="0">IF(G13+H13=0,"",G13+H13)</f>
        <v/>
      </c>
      <c r="J13" s="312"/>
      <c r="K13" s="313"/>
      <c r="L13" s="323" t="str">
        <f t="shared" ref="L13:L50" si="1">IF(G13&gt;=5000,IF(G13&gt;=90000, "Pour cette dépense 3 devis comparables sont nécessaires.","Pour cette dépense 2 devis comparables sont nécessaires."),"")&amp;IF(AND(O13&lt;&gt;"",G13&gt;MIN(O13,R13))," Le devis le moins cher n'a pas été retenu donc le montant retenu sera plafonné à 15% du devis le moins cher.","")</f>
        <v/>
      </c>
      <c r="M13" s="307"/>
      <c r="N13" s="307"/>
      <c r="O13" s="324"/>
      <c r="P13" s="307"/>
      <c r="Q13" s="307"/>
      <c r="R13" s="324"/>
      <c r="S13" s="307"/>
    </row>
    <row r="14" spans="1:19" ht="76.150000000000006" customHeight="1" x14ac:dyDescent="0.3">
      <c r="B14" s="308"/>
      <c r="C14" s="309" t="str">
        <f>IFERROR(INDEX('Sites Terrestres'!$B$2:$B$420,MATCH(B14,'Sites Terrestres'!$A$2:$A$420,0)),"")</f>
        <v/>
      </c>
      <c r="D14" s="310"/>
      <c r="E14" s="310"/>
      <c r="F14" s="310"/>
      <c r="G14" s="305"/>
      <c r="H14" s="306"/>
      <c r="I14" s="311" t="str">
        <f t="shared" si="0"/>
        <v/>
      </c>
      <c r="J14" s="312"/>
      <c r="K14" s="313"/>
      <c r="L14" s="323" t="str">
        <f t="shared" si="1"/>
        <v/>
      </c>
      <c r="M14" s="307"/>
      <c r="N14" s="307"/>
      <c r="O14" s="324"/>
      <c r="P14" s="307"/>
      <c r="Q14" s="307"/>
      <c r="R14" s="324"/>
      <c r="S14" s="307"/>
    </row>
    <row r="15" spans="1:19" ht="76.150000000000006" customHeight="1" x14ac:dyDescent="0.3">
      <c r="B15" s="308"/>
      <c r="C15" s="309" t="str">
        <f>IFERROR(INDEX('Sites Terrestres'!$B$2:$B$420,MATCH(B15,'Sites Terrestres'!$A$2:$A$420,0)),"")</f>
        <v/>
      </c>
      <c r="D15" s="310"/>
      <c r="E15" s="310"/>
      <c r="F15" s="310"/>
      <c r="G15" s="305"/>
      <c r="H15" s="306"/>
      <c r="I15" s="311" t="str">
        <f t="shared" si="0"/>
        <v/>
      </c>
      <c r="J15" s="312"/>
      <c r="K15" s="313"/>
      <c r="L15" s="323" t="str">
        <f t="shared" si="1"/>
        <v/>
      </c>
      <c r="M15" s="307"/>
      <c r="N15" s="307"/>
      <c r="O15" s="324"/>
      <c r="P15" s="307"/>
      <c r="Q15" s="307"/>
      <c r="R15" s="324"/>
      <c r="S15" s="307"/>
    </row>
    <row r="16" spans="1:19" ht="76.150000000000006" customHeight="1" x14ac:dyDescent="0.3">
      <c r="B16" s="308"/>
      <c r="C16" s="309" t="str">
        <f>IFERROR(INDEX('Sites Terrestres'!$B$2:$B$420,MATCH(B16,'Sites Terrestres'!$A$2:$A$420,0)),"")</f>
        <v/>
      </c>
      <c r="D16" s="310"/>
      <c r="E16" s="310"/>
      <c r="F16" s="310"/>
      <c r="G16" s="305"/>
      <c r="H16" s="306"/>
      <c r="I16" s="311" t="str">
        <f t="shared" si="0"/>
        <v/>
      </c>
      <c r="J16" s="312"/>
      <c r="K16" s="313"/>
      <c r="L16" s="323" t="str">
        <f t="shared" si="1"/>
        <v/>
      </c>
      <c r="M16" s="307"/>
      <c r="N16" s="307"/>
      <c r="O16" s="324"/>
      <c r="P16" s="307"/>
      <c r="Q16" s="307"/>
      <c r="R16" s="324"/>
      <c r="S16" s="307"/>
    </row>
    <row r="17" spans="2:19" ht="76.150000000000006" customHeight="1" x14ac:dyDescent="0.3">
      <c r="B17" s="308"/>
      <c r="C17" s="309" t="str">
        <f>IFERROR(INDEX('Sites Terrestres'!$B$2:$B$420,MATCH(B17,'Sites Terrestres'!$A$2:$A$420,0)),"")</f>
        <v/>
      </c>
      <c r="D17" s="310"/>
      <c r="E17" s="310"/>
      <c r="F17" s="310"/>
      <c r="G17" s="305"/>
      <c r="H17" s="306"/>
      <c r="I17" s="311" t="str">
        <f t="shared" si="0"/>
        <v/>
      </c>
      <c r="J17" s="312"/>
      <c r="K17" s="313"/>
      <c r="L17" s="323" t="str">
        <f t="shared" si="1"/>
        <v/>
      </c>
      <c r="M17" s="307"/>
      <c r="N17" s="307"/>
      <c r="O17" s="324"/>
      <c r="P17" s="307"/>
      <c r="Q17" s="307"/>
      <c r="R17" s="324"/>
      <c r="S17" s="307"/>
    </row>
    <row r="18" spans="2:19" ht="76.150000000000006" customHeight="1" x14ac:dyDescent="0.3">
      <c r="B18" s="308"/>
      <c r="C18" s="309" t="str">
        <f>IFERROR(INDEX('Sites Terrestres'!$B$2:$B$420,MATCH(B18,'Sites Terrestres'!$A$2:$A$420,0)),"")</f>
        <v/>
      </c>
      <c r="D18" s="310"/>
      <c r="E18" s="310"/>
      <c r="F18" s="310"/>
      <c r="G18" s="305"/>
      <c r="H18" s="306"/>
      <c r="I18" s="311" t="str">
        <f t="shared" si="0"/>
        <v/>
      </c>
      <c r="J18" s="312"/>
      <c r="K18" s="313"/>
      <c r="L18" s="323" t="str">
        <f t="shared" si="1"/>
        <v/>
      </c>
      <c r="M18" s="307"/>
      <c r="N18" s="307"/>
      <c r="O18" s="324"/>
      <c r="P18" s="307"/>
      <c r="Q18" s="307"/>
      <c r="R18" s="324"/>
      <c r="S18" s="307"/>
    </row>
    <row r="19" spans="2:19" ht="76.150000000000006" customHeight="1" x14ac:dyDescent="0.3">
      <c r="B19" s="308"/>
      <c r="C19" s="309" t="str">
        <f>IFERROR(INDEX('Sites Terrestres'!$B$2:$B$420,MATCH(B19,'Sites Terrestres'!$A$2:$A$420,0)),"")</f>
        <v/>
      </c>
      <c r="D19" s="310"/>
      <c r="E19" s="310"/>
      <c r="F19" s="310"/>
      <c r="G19" s="305"/>
      <c r="H19" s="306"/>
      <c r="I19" s="311" t="str">
        <f t="shared" si="0"/>
        <v/>
      </c>
      <c r="J19" s="312"/>
      <c r="K19" s="313"/>
      <c r="L19" s="323" t="str">
        <f t="shared" si="1"/>
        <v/>
      </c>
      <c r="M19" s="307"/>
      <c r="N19" s="307"/>
      <c r="O19" s="324"/>
      <c r="P19" s="307"/>
      <c r="Q19" s="307"/>
      <c r="R19" s="324"/>
      <c r="S19" s="307"/>
    </row>
    <row r="20" spans="2:19" ht="76.150000000000006" customHeight="1" x14ac:dyDescent="0.3">
      <c r="B20" s="308"/>
      <c r="C20" s="309" t="str">
        <f>IFERROR(INDEX('Sites Terrestres'!$B$2:$B$420,MATCH(B20,'Sites Terrestres'!$A$2:$A$420,0)),"")</f>
        <v/>
      </c>
      <c r="D20" s="310"/>
      <c r="E20" s="310"/>
      <c r="F20" s="310"/>
      <c r="G20" s="305"/>
      <c r="H20" s="306"/>
      <c r="I20" s="311" t="str">
        <f t="shared" si="0"/>
        <v/>
      </c>
      <c r="J20" s="312"/>
      <c r="K20" s="313"/>
      <c r="L20" s="323" t="str">
        <f t="shared" si="1"/>
        <v/>
      </c>
      <c r="M20" s="307"/>
      <c r="N20" s="307"/>
      <c r="O20" s="324"/>
      <c r="P20" s="307"/>
      <c r="Q20" s="307"/>
      <c r="R20" s="324"/>
      <c r="S20" s="307"/>
    </row>
    <row r="21" spans="2:19" ht="76.150000000000006" customHeight="1" x14ac:dyDescent="0.3">
      <c r="B21" s="308"/>
      <c r="C21" s="309" t="str">
        <f>IFERROR(INDEX('Sites Terrestres'!$B$2:$B$420,MATCH(B21,'Sites Terrestres'!$A$2:$A$420,0)),"")</f>
        <v/>
      </c>
      <c r="D21" s="310"/>
      <c r="E21" s="310"/>
      <c r="F21" s="310"/>
      <c r="G21" s="305"/>
      <c r="H21" s="306"/>
      <c r="I21" s="311" t="str">
        <f t="shared" si="0"/>
        <v/>
      </c>
      <c r="J21" s="312"/>
      <c r="K21" s="313"/>
      <c r="L21" s="323" t="str">
        <f t="shared" si="1"/>
        <v/>
      </c>
      <c r="M21" s="307"/>
      <c r="N21" s="307"/>
      <c r="O21" s="324"/>
      <c r="P21" s="307"/>
      <c r="Q21" s="307"/>
      <c r="R21" s="324"/>
      <c r="S21" s="307"/>
    </row>
    <row r="22" spans="2:19" ht="76.150000000000006" customHeight="1" x14ac:dyDescent="0.3">
      <c r="B22" s="308"/>
      <c r="C22" s="309" t="str">
        <f>IFERROR(INDEX('Sites Terrestres'!$B$2:$B$420,MATCH(B22,'Sites Terrestres'!$A$2:$A$420,0)),"")</f>
        <v/>
      </c>
      <c r="D22" s="310"/>
      <c r="E22" s="310"/>
      <c r="F22" s="310"/>
      <c r="G22" s="305"/>
      <c r="H22" s="306"/>
      <c r="I22" s="311" t="str">
        <f t="shared" si="0"/>
        <v/>
      </c>
      <c r="J22" s="312"/>
      <c r="K22" s="313"/>
      <c r="L22" s="323" t="str">
        <f t="shared" si="1"/>
        <v/>
      </c>
      <c r="M22" s="307"/>
      <c r="N22" s="307"/>
      <c r="O22" s="324"/>
      <c r="P22" s="307"/>
      <c r="Q22" s="307"/>
      <c r="R22" s="324"/>
      <c r="S22" s="307"/>
    </row>
    <row r="23" spans="2:19" ht="76.150000000000006" customHeight="1" x14ac:dyDescent="0.3">
      <c r="B23" s="308"/>
      <c r="C23" s="309" t="str">
        <f>IFERROR(INDEX('Sites Terrestres'!$B$2:$B$420,MATCH(B23,'Sites Terrestres'!$A$2:$A$420,0)),"")</f>
        <v/>
      </c>
      <c r="D23" s="310"/>
      <c r="E23" s="310"/>
      <c r="F23" s="310"/>
      <c r="G23" s="305"/>
      <c r="H23" s="306"/>
      <c r="I23" s="311" t="str">
        <f t="shared" si="0"/>
        <v/>
      </c>
      <c r="J23" s="312"/>
      <c r="K23" s="313"/>
      <c r="L23" s="323" t="str">
        <f t="shared" si="1"/>
        <v/>
      </c>
      <c r="M23" s="307"/>
      <c r="N23" s="307"/>
      <c r="O23" s="324"/>
      <c r="P23" s="307"/>
      <c r="Q23" s="307"/>
      <c r="R23" s="324"/>
      <c r="S23" s="307"/>
    </row>
    <row r="24" spans="2:19" ht="76.150000000000006" customHeight="1" x14ac:dyDescent="0.3">
      <c r="B24" s="308"/>
      <c r="C24" s="309" t="str">
        <f>IFERROR(INDEX('Sites Terrestres'!$B$2:$B$420,MATCH(B24,'Sites Terrestres'!$A$2:$A$420,0)),"")</f>
        <v/>
      </c>
      <c r="D24" s="310"/>
      <c r="E24" s="310"/>
      <c r="F24" s="310"/>
      <c r="G24" s="305"/>
      <c r="H24" s="306"/>
      <c r="I24" s="311" t="str">
        <f t="shared" si="0"/>
        <v/>
      </c>
      <c r="J24" s="312"/>
      <c r="K24" s="313"/>
      <c r="L24" s="323" t="str">
        <f t="shared" si="1"/>
        <v/>
      </c>
      <c r="M24" s="307"/>
      <c r="N24" s="307"/>
      <c r="O24" s="324"/>
      <c r="P24" s="307"/>
      <c r="Q24" s="307"/>
      <c r="R24" s="324"/>
      <c r="S24" s="307"/>
    </row>
    <row r="25" spans="2:19" ht="76.150000000000006" customHeight="1" x14ac:dyDescent="0.3">
      <c r="B25" s="308"/>
      <c r="C25" s="309" t="str">
        <f>IFERROR(INDEX('Sites Terrestres'!$B$2:$B$420,MATCH(B25,'Sites Terrestres'!$A$2:$A$420,0)),"")</f>
        <v/>
      </c>
      <c r="D25" s="310"/>
      <c r="E25" s="310"/>
      <c r="F25" s="310"/>
      <c r="G25" s="305"/>
      <c r="H25" s="306"/>
      <c r="I25" s="311" t="str">
        <f t="shared" si="0"/>
        <v/>
      </c>
      <c r="J25" s="312"/>
      <c r="K25" s="313"/>
      <c r="L25" s="323" t="str">
        <f t="shared" si="1"/>
        <v/>
      </c>
      <c r="M25" s="307"/>
      <c r="N25" s="307"/>
      <c r="O25" s="324"/>
      <c r="P25" s="307"/>
      <c r="Q25" s="307"/>
      <c r="R25" s="324"/>
      <c r="S25" s="307"/>
    </row>
    <row r="26" spans="2:19" ht="76.150000000000006" customHeight="1" x14ac:dyDescent="0.3">
      <c r="B26" s="308"/>
      <c r="C26" s="309" t="str">
        <f>IFERROR(INDEX('Sites Terrestres'!$B$2:$B$420,MATCH(B26,'Sites Terrestres'!$A$2:$A$420,0)),"")</f>
        <v/>
      </c>
      <c r="D26" s="310"/>
      <c r="E26" s="310"/>
      <c r="F26" s="310"/>
      <c r="G26" s="305"/>
      <c r="H26" s="306"/>
      <c r="I26" s="311" t="str">
        <f t="shared" si="0"/>
        <v/>
      </c>
      <c r="J26" s="312"/>
      <c r="K26" s="313"/>
      <c r="L26" s="323" t="str">
        <f t="shared" si="1"/>
        <v/>
      </c>
      <c r="M26" s="307"/>
      <c r="N26" s="307"/>
      <c r="O26" s="324"/>
      <c r="P26" s="307"/>
      <c r="Q26" s="307"/>
      <c r="R26" s="324"/>
      <c r="S26" s="307"/>
    </row>
    <row r="27" spans="2:19" ht="76.150000000000006" customHeight="1" x14ac:dyDescent="0.3">
      <c r="B27" s="308"/>
      <c r="C27" s="309" t="str">
        <f>IFERROR(INDEX('Sites Terrestres'!$B$2:$B$420,MATCH(B27,'Sites Terrestres'!$A$2:$A$420,0)),"")</f>
        <v/>
      </c>
      <c r="D27" s="310"/>
      <c r="E27" s="310"/>
      <c r="F27" s="310"/>
      <c r="G27" s="305"/>
      <c r="H27" s="306"/>
      <c r="I27" s="311" t="str">
        <f t="shared" si="0"/>
        <v/>
      </c>
      <c r="J27" s="312"/>
      <c r="K27" s="313"/>
      <c r="L27" s="323" t="str">
        <f t="shared" si="1"/>
        <v/>
      </c>
      <c r="M27" s="307"/>
      <c r="N27" s="307"/>
      <c r="O27" s="324"/>
      <c r="P27" s="307"/>
      <c r="Q27" s="307"/>
      <c r="R27" s="324"/>
      <c r="S27" s="307"/>
    </row>
    <row r="28" spans="2:19" ht="76.150000000000006" customHeight="1" x14ac:dyDescent="0.3">
      <c r="B28" s="308"/>
      <c r="C28" s="309" t="str">
        <f>IFERROR(INDEX('Sites Terrestres'!$B$2:$B$420,MATCH(B28,'Sites Terrestres'!$A$2:$A$420,0)),"")</f>
        <v/>
      </c>
      <c r="D28" s="310"/>
      <c r="E28" s="310"/>
      <c r="F28" s="310"/>
      <c r="G28" s="305"/>
      <c r="H28" s="306"/>
      <c r="I28" s="311" t="str">
        <f t="shared" si="0"/>
        <v/>
      </c>
      <c r="J28" s="312"/>
      <c r="K28" s="313"/>
      <c r="L28" s="323" t="str">
        <f t="shared" si="1"/>
        <v/>
      </c>
      <c r="M28" s="307"/>
      <c r="N28" s="307"/>
      <c r="O28" s="324"/>
      <c r="P28" s="307"/>
      <c r="Q28" s="307"/>
      <c r="R28" s="324"/>
      <c r="S28" s="307"/>
    </row>
    <row r="29" spans="2:19" ht="76.150000000000006" customHeight="1" x14ac:dyDescent="0.3">
      <c r="B29" s="308"/>
      <c r="C29" s="309" t="str">
        <f>IFERROR(INDEX('Sites Terrestres'!$B$2:$B$420,MATCH(B29,'Sites Terrestres'!$A$2:$A$420,0)),"")</f>
        <v/>
      </c>
      <c r="D29" s="310"/>
      <c r="E29" s="310"/>
      <c r="F29" s="310"/>
      <c r="G29" s="305"/>
      <c r="H29" s="306"/>
      <c r="I29" s="311" t="str">
        <f t="shared" si="0"/>
        <v/>
      </c>
      <c r="J29" s="312"/>
      <c r="K29" s="313"/>
      <c r="L29" s="323" t="str">
        <f t="shared" si="1"/>
        <v/>
      </c>
      <c r="M29" s="307"/>
      <c r="N29" s="307"/>
      <c r="O29" s="324"/>
      <c r="P29" s="307"/>
      <c r="Q29" s="307"/>
      <c r="R29" s="324"/>
      <c r="S29" s="307"/>
    </row>
    <row r="30" spans="2:19" ht="76.150000000000006" customHeight="1" x14ac:dyDescent="0.3">
      <c r="B30" s="308"/>
      <c r="C30" s="309" t="str">
        <f>IFERROR(INDEX('Sites Terrestres'!$B$2:$B$420,MATCH(B30,'Sites Terrestres'!$A$2:$A$420,0)),"")</f>
        <v/>
      </c>
      <c r="D30" s="310"/>
      <c r="E30" s="310"/>
      <c r="F30" s="310"/>
      <c r="G30" s="305"/>
      <c r="H30" s="306"/>
      <c r="I30" s="311" t="str">
        <f t="shared" si="0"/>
        <v/>
      </c>
      <c r="J30" s="312"/>
      <c r="K30" s="313"/>
      <c r="L30" s="323" t="str">
        <f t="shared" si="1"/>
        <v/>
      </c>
      <c r="M30" s="307"/>
      <c r="N30" s="307"/>
      <c r="O30" s="324"/>
      <c r="P30" s="307"/>
      <c r="Q30" s="307"/>
      <c r="R30" s="324"/>
      <c r="S30" s="307"/>
    </row>
    <row r="31" spans="2:19" ht="76.150000000000006" customHeight="1" x14ac:dyDescent="0.3">
      <c r="B31" s="308"/>
      <c r="C31" s="309" t="str">
        <f>IFERROR(INDEX('Sites Terrestres'!$B$2:$B$420,MATCH(B31,'Sites Terrestres'!$A$2:$A$420,0)),"")</f>
        <v/>
      </c>
      <c r="D31" s="310"/>
      <c r="E31" s="310"/>
      <c r="F31" s="310"/>
      <c r="G31" s="305"/>
      <c r="H31" s="306"/>
      <c r="I31" s="311" t="str">
        <f t="shared" si="0"/>
        <v/>
      </c>
      <c r="J31" s="312"/>
      <c r="K31" s="313"/>
      <c r="L31" s="323" t="str">
        <f t="shared" si="1"/>
        <v/>
      </c>
      <c r="M31" s="307"/>
      <c r="N31" s="307"/>
      <c r="O31" s="324"/>
      <c r="P31" s="307"/>
      <c r="Q31" s="307"/>
      <c r="R31" s="324"/>
      <c r="S31" s="307"/>
    </row>
    <row r="32" spans="2:19" ht="76.150000000000006" customHeight="1" x14ac:dyDescent="0.3">
      <c r="B32" s="308"/>
      <c r="C32" s="309" t="str">
        <f>IFERROR(INDEX('Sites Terrestres'!$B$2:$B$420,MATCH(B32,'Sites Terrestres'!$A$2:$A$420,0)),"")</f>
        <v/>
      </c>
      <c r="D32" s="310"/>
      <c r="E32" s="310"/>
      <c r="F32" s="310"/>
      <c r="G32" s="305"/>
      <c r="H32" s="306"/>
      <c r="I32" s="311" t="str">
        <f t="shared" si="0"/>
        <v/>
      </c>
      <c r="J32" s="312"/>
      <c r="K32" s="313"/>
      <c r="L32" s="323" t="str">
        <f t="shared" si="1"/>
        <v/>
      </c>
      <c r="M32" s="307"/>
      <c r="N32" s="307"/>
      <c r="O32" s="324"/>
      <c r="P32" s="307"/>
      <c r="Q32" s="307"/>
      <c r="R32" s="324"/>
      <c r="S32" s="307"/>
    </row>
    <row r="33" spans="2:19" ht="76.150000000000006" customHeight="1" x14ac:dyDescent="0.3">
      <c r="B33" s="308"/>
      <c r="C33" s="309" t="str">
        <f>IFERROR(INDEX('Sites Terrestres'!$B$2:$B$420,MATCH(B33,'Sites Terrestres'!$A$2:$A$420,0)),"")</f>
        <v/>
      </c>
      <c r="D33" s="310"/>
      <c r="E33" s="310"/>
      <c r="F33" s="310"/>
      <c r="G33" s="305"/>
      <c r="H33" s="306"/>
      <c r="I33" s="311" t="str">
        <f t="shared" si="0"/>
        <v/>
      </c>
      <c r="J33" s="312"/>
      <c r="K33" s="313"/>
      <c r="L33" s="323" t="str">
        <f t="shared" si="1"/>
        <v/>
      </c>
      <c r="M33" s="307"/>
      <c r="N33" s="307"/>
      <c r="O33" s="324"/>
      <c r="P33" s="307"/>
      <c r="Q33" s="307"/>
      <c r="R33" s="324"/>
      <c r="S33" s="307"/>
    </row>
    <row r="34" spans="2:19" ht="76.150000000000006" customHeight="1" x14ac:dyDescent="0.3">
      <c r="B34" s="308"/>
      <c r="C34" s="309" t="str">
        <f>IFERROR(INDEX('Sites Terrestres'!$B$2:$B$420,MATCH(B34,'Sites Terrestres'!$A$2:$A$420,0)),"")</f>
        <v/>
      </c>
      <c r="D34" s="310"/>
      <c r="E34" s="310"/>
      <c r="F34" s="310"/>
      <c r="G34" s="305"/>
      <c r="H34" s="306"/>
      <c r="I34" s="311" t="str">
        <f t="shared" si="0"/>
        <v/>
      </c>
      <c r="J34" s="312"/>
      <c r="K34" s="313"/>
      <c r="L34" s="323" t="str">
        <f t="shared" si="1"/>
        <v/>
      </c>
      <c r="M34" s="307"/>
      <c r="N34" s="307"/>
      <c r="O34" s="324"/>
      <c r="P34" s="307"/>
      <c r="Q34" s="307"/>
      <c r="R34" s="324"/>
      <c r="S34" s="307"/>
    </row>
    <row r="35" spans="2:19" ht="76.150000000000006" customHeight="1" x14ac:dyDescent="0.3">
      <c r="B35" s="308"/>
      <c r="C35" s="309" t="str">
        <f>IFERROR(INDEX('Sites Terrestres'!$B$2:$B$420,MATCH(B35,'Sites Terrestres'!$A$2:$A$420,0)),"")</f>
        <v/>
      </c>
      <c r="D35" s="310"/>
      <c r="E35" s="310"/>
      <c r="F35" s="310"/>
      <c r="G35" s="305"/>
      <c r="H35" s="306"/>
      <c r="I35" s="311" t="str">
        <f t="shared" si="0"/>
        <v/>
      </c>
      <c r="J35" s="312"/>
      <c r="K35" s="313"/>
      <c r="L35" s="323" t="str">
        <f t="shared" si="1"/>
        <v/>
      </c>
      <c r="M35" s="307"/>
      <c r="N35" s="307"/>
      <c r="O35" s="324"/>
      <c r="P35" s="307"/>
      <c r="Q35" s="307"/>
      <c r="R35" s="324"/>
      <c r="S35" s="307"/>
    </row>
    <row r="36" spans="2:19" ht="76.150000000000006" customHeight="1" x14ac:dyDescent="0.3">
      <c r="B36" s="308"/>
      <c r="C36" s="309" t="str">
        <f>IFERROR(INDEX('Sites Terrestres'!$B$2:$B$420,MATCH(B36,'Sites Terrestres'!$A$2:$A$420,0)),"")</f>
        <v/>
      </c>
      <c r="D36" s="310"/>
      <c r="E36" s="310"/>
      <c r="F36" s="310"/>
      <c r="G36" s="305"/>
      <c r="H36" s="306"/>
      <c r="I36" s="311" t="str">
        <f t="shared" si="0"/>
        <v/>
      </c>
      <c r="J36" s="312"/>
      <c r="K36" s="313"/>
      <c r="L36" s="323" t="str">
        <f t="shared" si="1"/>
        <v/>
      </c>
      <c r="M36" s="307"/>
      <c r="N36" s="307"/>
      <c r="O36" s="324"/>
      <c r="P36" s="307"/>
      <c r="Q36" s="307"/>
      <c r="R36" s="324"/>
      <c r="S36" s="307"/>
    </row>
    <row r="37" spans="2:19" ht="76.150000000000006" customHeight="1" x14ac:dyDescent="0.3">
      <c r="B37" s="308"/>
      <c r="C37" s="309" t="str">
        <f>IFERROR(INDEX('Sites Terrestres'!$B$2:$B$420,MATCH(B37,'Sites Terrestres'!$A$2:$A$420,0)),"")</f>
        <v/>
      </c>
      <c r="D37" s="310"/>
      <c r="E37" s="310"/>
      <c r="F37" s="310"/>
      <c r="G37" s="305"/>
      <c r="H37" s="306"/>
      <c r="I37" s="311" t="str">
        <f t="shared" si="0"/>
        <v/>
      </c>
      <c r="J37" s="312"/>
      <c r="K37" s="313"/>
      <c r="L37" s="323" t="str">
        <f t="shared" si="1"/>
        <v/>
      </c>
      <c r="M37" s="307"/>
      <c r="N37" s="307"/>
      <c r="O37" s="324"/>
      <c r="P37" s="307"/>
      <c r="Q37" s="307"/>
      <c r="R37" s="324"/>
      <c r="S37" s="307"/>
    </row>
    <row r="38" spans="2:19" ht="76.150000000000006" customHeight="1" x14ac:dyDescent="0.3">
      <c r="B38" s="308"/>
      <c r="C38" s="309" t="str">
        <f>IFERROR(INDEX('Sites Terrestres'!$B$2:$B$420,MATCH(B38,'Sites Terrestres'!$A$2:$A$420,0)),"")</f>
        <v/>
      </c>
      <c r="D38" s="310"/>
      <c r="E38" s="310"/>
      <c r="F38" s="310"/>
      <c r="G38" s="305"/>
      <c r="H38" s="306"/>
      <c r="I38" s="311" t="str">
        <f t="shared" si="0"/>
        <v/>
      </c>
      <c r="J38" s="312"/>
      <c r="K38" s="313"/>
      <c r="L38" s="323" t="str">
        <f t="shared" si="1"/>
        <v/>
      </c>
      <c r="M38" s="307"/>
      <c r="N38" s="307"/>
      <c r="O38" s="324"/>
      <c r="P38" s="307"/>
      <c r="Q38" s="307"/>
      <c r="R38" s="324"/>
      <c r="S38" s="307"/>
    </row>
    <row r="39" spans="2:19" ht="76.150000000000006" customHeight="1" x14ac:dyDescent="0.3">
      <c r="B39" s="308"/>
      <c r="C39" s="309" t="str">
        <f>IFERROR(INDEX('Sites Terrestres'!$B$2:$B$420,MATCH(B39,'Sites Terrestres'!$A$2:$A$420,0)),"")</f>
        <v/>
      </c>
      <c r="D39" s="310"/>
      <c r="E39" s="310"/>
      <c r="F39" s="310"/>
      <c r="G39" s="305"/>
      <c r="H39" s="306"/>
      <c r="I39" s="311" t="str">
        <f t="shared" si="0"/>
        <v/>
      </c>
      <c r="J39" s="312"/>
      <c r="K39" s="313"/>
      <c r="L39" s="323" t="str">
        <f t="shared" si="1"/>
        <v/>
      </c>
      <c r="M39" s="307"/>
      <c r="N39" s="307"/>
      <c r="O39" s="324"/>
      <c r="P39" s="307"/>
      <c r="Q39" s="307"/>
      <c r="R39" s="324"/>
      <c r="S39" s="307"/>
    </row>
    <row r="40" spans="2:19" ht="76.150000000000006" customHeight="1" x14ac:dyDescent="0.3">
      <c r="B40" s="308"/>
      <c r="C40" s="309" t="str">
        <f>IFERROR(INDEX('Sites Terrestres'!$B$2:$B$420,MATCH(B40,'Sites Terrestres'!$A$2:$A$420,0)),"")</f>
        <v/>
      </c>
      <c r="D40" s="310"/>
      <c r="E40" s="310"/>
      <c r="F40" s="310"/>
      <c r="G40" s="305"/>
      <c r="H40" s="306"/>
      <c r="I40" s="311" t="str">
        <f t="shared" si="0"/>
        <v/>
      </c>
      <c r="J40" s="312"/>
      <c r="K40" s="313"/>
      <c r="L40" s="323" t="str">
        <f t="shared" si="1"/>
        <v/>
      </c>
      <c r="M40" s="307"/>
      <c r="N40" s="307"/>
      <c r="O40" s="324"/>
      <c r="P40" s="307"/>
      <c r="Q40" s="307"/>
      <c r="R40" s="324"/>
      <c r="S40" s="307"/>
    </row>
    <row r="41" spans="2:19" ht="76.150000000000006" customHeight="1" x14ac:dyDescent="0.3">
      <c r="B41" s="308"/>
      <c r="C41" s="309" t="str">
        <f>IFERROR(INDEX('Sites Terrestres'!$B$2:$B$420,MATCH(B41,'Sites Terrestres'!$A$2:$A$420,0)),"")</f>
        <v/>
      </c>
      <c r="D41" s="310"/>
      <c r="E41" s="310"/>
      <c r="F41" s="310"/>
      <c r="G41" s="305"/>
      <c r="H41" s="306"/>
      <c r="I41" s="311" t="str">
        <f t="shared" si="0"/>
        <v/>
      </c>
      <c r="J41" s="312"/>
      <c r="K41" s="313"/>
      <c r="L41" s="323" t="str">
        <f t="shared" si="1"/>
        <v/>
      </c>
      <c r="M41" s="307"/>
      <c r="N41" s="307"/>
      <c r="O41" s="324"/>
      <c r="P41" s="307"/>
      <c r="Q41" s="307"/>
      <c r="R41" s="324"/>
      <c r="S41" s="307"/>
    </row>
    <row r="42" spans="2:19" ht="76.150000000000006" customHeight="1" x14ac:dyDescent="0.3">
      <c r="B42" s="308"/>
      <c r="C42" s="309" t="str">
        <f>IFERROR(INDEX('Sites Terrestres'!$B$2:$B$420,MATCH(B42,'Sites Terrestres'!$A$2:$A$420,0)),"")</f>
        <v/>
      </c>
      <c r="D42" s="310"/>
      <c r="E42" s="310"/>
      <c r="F42" s="310"/>
      <c r="G42" s="305"/>
      <c r="H42" s="306"/>
      <c r="I42" s="311" t="str">
        <f t="shared" si="0"/>
        <v/>
      </c>
      <c r="J42" s="312"/>
      <c r="K42" s="313"/>
      <c r="L42" s="323" t="str">
        <f t="shared" si="1"/>
        <v/>
      </c>
      <c r="M42" s="307"/>
      <c r="N42" s="307"/>
      <c r="O42" s="324"/>
      <c r="P42" s="307"/>
      <c r="Q42" s="307"/>
      <c r="R42" s="324"/>
      <c r="S42" s="307"/>
    </row>
    <row r="43" spans="2:19" ht="76.150000000000006" customHeight="1" x14ac:dyDescent="0.3">
      <c r="B43" s="308"/>
      <c r="C43" s="309" t="str">
        <f>IFERROR(INDEX('Sites Terrestres'!$B$2:$B$420,MATCH(B43,'Sites Terrestres'!$A$2:$A$420,0)),"")</f>
        <v/>
      </c>
      <c r="D43" s="310"/>
      <c r="E43" s="310"/>
      <c r="F43" s="310"/>
      <c r="G43" s="305"/>
      <c r="H43" s="306"/>
      <c r="I43" s="311" t="str">
        <f t="shared" si="0"/>
        <v/>
      </c>
      <c r="J43" s="312"/>
      <c r="K43" s="313"/>
      <c r="L43" s="323" t="str">
        <f t="shared" si="1"/>
        <v/>
      </c>
      <c r="M43" s="307"/>
      <c r="N43" s="307"/>
      <c r="O43" s="324"/>
      <c r="P43" s="307"/>
      <c r="Q43" s="307"/>
      <c r="R43" s="324"/>
      <c r="S43" s="307"/>
    </row>
    <row r="44" spans="2:19" ht="76.150000000000006" customHeight="1" x14ac:dyDescent="0.3">
      <c r="B44" s="308"/>
      <c r="C44" s="309" t="str">
        <f>IFERROR(INDEX('Sites Terrestres'!$B$2:$B$420,MATCH(B44,'Sites Terrestres'!$A$2:$A$420,0)),"")</f>
        <v/>
      </c>
      <c r="D44" s="310"/>
      <c r="E44" s="310"/>
      <c r="F44" s="310"/>
      <c r="G44" s="305"/>
      <c r="H44" s="306"/>
      <c r="I44" s="311" t="str">
        <f t="shared" si="0"/>
        <v/>
      </c>
      <c r="J44" s="312"/>
      <c r="K44" s="313"/>
      <c r="L44" s="323" t="str">
        <f t="shared" si="1"/>
        <v/>
      </c>
      <c r="M44" s="307"/>
      <c r="N44" s="307"/>
      <c r="O44" s="324"/>
      <c r="P44" s="307"/>
      <c r="Q44" s="307"/>
      <c r="R44" s="324"/>
      <c r="S44" s="307"/>
    </row>
    <row r="45" spans="2:19" ht="76.150000000000006" customHeight="1" x14ac:dyDescent="0.3">
      <c r="B45" s="308"/>
      <c r="C45" s="309" t="str">
        <f>IFERROR(INDEX('Sites Terrestres'!$B$2:$B$420,MATCH(B45,'Sites Terrestres'!$A$2:$A$420,0)),"")</f>
        <v/>
      </c>
      <c r="D45" s="310"/>
      <c r="E45" s="310"/>
      <c r="F45" s="310"/>
      <c r="G45" s="305"/>
      <c r="H45" s="306"/>
      <c r="I45" s="311" t="str">
        <f t="shared" si="0"/>
        <v/>
      </c>
      <c r="J45" s="312"/>
      <c r="K45" s="313"/>
      <c r="L45" s="323" t="str">
        <f t="shared" si="1"/>
        <v/>
      </c>
      <c r="M45" s="307"/>
      <c r="N45" s="307"/>
      <c r="O45" s="324"/>
      <c r="P45" s="307"/>
      <c r="Q45" s="307"/>
      <c r="R45" s="324"/>
      <c r="S45" s="307"/>
    </row>
    <row r="46" spans="2:19" ht="76.150000000000006" customHeight="1" x14ac:dyDescent="0.3">
      <c r="B46" s="308"/>
      <c r="C46" s="309" t="str">
        <f>IFERROR(INDEX('Sites Terrestres'!$B$2:$B$420,MATCH(B46,'Sites Terrestres'!$A$2:$A$420,0)),"")</f>
        <v/>
      </c>
      <c r="D46" s="310"/>
      <c r="E46" s="310"/>
      <c r="F46" s="310"/>
      <c r="G46" s="305"/>
      <c r="H46" s="306"/>
      <c r="I46" s="311" t="str">
        <f t="shared" si="0"/>
        <v/>
      </c>
      <c r="J46" s="312"/>
      <c r="K46" s="313"/>
      <c r="L46" s="323" t="str">
        <f t="shared" si="1"/>
        <v/>
      </c>
      <c r="M46" s="307"/>
      <c r="N46" s="307"/>
      <c r="O46" s="324"/>
      <c r="P46" s="307"/>
      <c r="Q46" s="307"/>
      <c r="R46" s="324"/>
      <c r="S46" s="307"/>
    </row>
    <row r="47" spans="2:19" ht="76.150000000000006" customHeight="1" x14ac:dyDescent="0.3">
      <c r="B47" s="308"/>
      <c r="C47" s="309" t="str">
        <f>IFERROR(INDEX('Sites Terrestres'!$B$2:$B$420,MATCH(B47,'Sites Terrestres'!$A$2:$A$420,0)),"")</f>
        <v/>
      </c>
      <c r="D47" s="310"/>
      <c r="E47" s="310"/>
      <c r="F47" s="310"/>
      <c r="G47" s="305"/>
      <c r="H47" s="306"/>
      <c r="I47" s="311" t="str">
        <f t="shared" si="0"/>
        <v/>
      </c>
      <c r="J47" s="312"/>
      <c r="K47" s="313"/>
      <c r="L47" s="323" t="str">
        <f t="shared" si="1"/>
        <v/>
      </c>
      <c r="M47" s="307"/>
      <c r="N47" s="307"/>
      <c r="O47" s="324"/>
      <c r="P47" s="307"/>
      <c r="Q47" s="307"/>
      <c r="R47" s="324"/>
      <c r="S47" s="307"/>
    </row>
    <row r="48" spans="2:19" ht="76.150000000000006" customHeight="1" x14ac:dyDescent="0.3">
      <c r="B48" s="308"/>
      <c r="C48" s="309" t="str">
        <f>IFERROR(INDEX('Sites Terrestres'!$B$2:$B$420,MATCH(B48,'Sites Terrestres'!$A$2:$A$420,0)),"")</f>
        <v/>
      </c>
      <c r="D48" s="310"/>
      <c r="E48" s="310"/>
      <c r="F48" s="310"/>
      <c r="G48" s="305"/>
      <c r="H48" s="306"/>
      <c r="I48" s="311" t="str">
        <f t="shared" si="0"/>
        <v/>
      </c>
      <c r="J48" s="312"/>
      <c r="K48" s="313"/>
      <c r="L48" s="323" t="str">
        <f t="shared" si="1"/>
        <v/>
      </c>
      <c r="M48" s="307"/>
      <c r="N48" s="307"/>
      <c r="O48" s="325"/>
      <c r="P48" s="307"/>
      <c r="Q48" s="307"/>
      <c r="R48" s="325"/>
      <c r="S48" s="307"/>
    </row>
    <row r="49" spans="2:19" ht="76.150000000000006" customHeight="1" x14ac:dyDescent="0.3">
      <c r="B49" s="308"/>
      <c r="C49" s="309" t="str">
        <f>IFERROR(INDEX('Sites Terrestres'!$B$2:$B$420,MATCH(B49,'Sites Terrestres'!$A$2:$A$420,0)),"")</f>
        <v/>
      </c>
      <c r="D49" s="310"/>
      <c r="E49" s="310"/>
      <c r="F49" s="310"/>
      <c r="G49" s="305"/>
      <c r="H49" s="306"/>
      <c r="I49" s="311" t="str">
        <f t="shared" si="0"/>
        <v/>
      </c>
      <c r="J49" s="312"/>
      <c r="K49" s="313"/>
      <c r="L49" s="323" t="str">
        <f t="shared" si="1"/>
        <v/>
      </c>
      <c r="M49" s="307"/>
      <c r="N49" s="307"/>
      <c r="O49" s="325"/>
      <c r="P49" s="307"/>
      <c r="Q49" s="307"/>
      <c r="R49" s="325"/>
      <c r="S49" s="307"/>
    </row>
    <row r="50" spans="2:19" ht="76.150000000000006" customHeight="1" x14ac:dyDescent="0.3">
      <c r="B50" s="308"/>
      <c r="C50" s="309" t="str">
        <f>IFERROR(INDEX('Sites Terrestres'!$B$2:$B$420,MATCH(B50,'Sites Terrestres'!$A$2:$A$420,0)),"")</f>
        <v/>
      </c>
      <c r="D50" s="310"/>
      <c r="E50" s="310"/>
      <c r="F50" s="310"/>
      <c r="G50" s="305"/>
      <c r="H50" s="306"/>
      <c r="I50" s="311" t="str">
        <f t="shared" si="0"/>
        <v/>
      </c>
      <c r="J50" s="312"/>
      <c r="K50" s="313"/>
      <c r="L50" s="323" t="str">
        <f t="shared" si="1"/>
        <v/>
      </c>
      <c r="M50" s="307"/>
      <c r="N50" s="307"/>
      <c r="O50" s="325"/>
      <c r="P50" s="307"/>
      <c r="Q50" s="307"/>
      <c r="R50" s="325"/>
      <c r="S50" s="307"/>
    </row>
    <row r="51" spans="2:19" x14ac:dyDescent="0.25">
      <c r="D51" s="114"/>
      <c r="E51" s="114"/>
      <c r="F51" s="114"/>
      <c r="G51" s="114"/>
      <c r="H51" s="114"/>
      <c r="I51" s="114"/>
      <c r="J51" s="170"/>
      <c r="K51" s="171"/>
      <c r="L51" s="114"/>
      <c r="M51" s="235"/>
      <c r="N51" s="235"/>
    </row>
    <row r="52" spans="2:19" x14ac:dyDescent="0.25">
      <c r="D52" s="114"/>
      <c r="E52" s="114"/>
      <c r="F52" s="114"/>
      <c r="G52" s="114"/>
      <c r="H52" s="114"/>
      <c r="I52" s="114"/>
      <c r="J52" s="170"/>
      <c r="K52" s="171"/>
      <c r="L52" s="114"/>
      <c r="M52" s="235"/>
      <c r="N52" s="235"/>
    </row>
    <row r="53" spans="2:19" x14ac:dyDescent="0.25">
      <c r="D53" s="114"/>
      <c r="E53" s="114"/>
      <c r="F53" s="114"/>
      <c r="G53" s="114"/>
      <c r="H53" s="114"/>
      <c r="I53" s="114"/>
      <c r="J53" s="170"/>
      <c r="K53" s="171"/>
      <c r="L53" s="114"/>
      <c r="M53" s="235"/>
      <c r="N53" s="235"/>
    </row>
    <row r="54" spans="2:19" x14ac:dyDescent="0.25">
      <c r="D54" s="114"/>
      <c r="E54" s="114"/>
      <c r="F54" s="114"/>
      <c r="G54" s="114"/>
      <c r="H54" s="114"/>
      <c r="I54" s="114"/>
      <c r="J54" s="170"/>
      <c r="K54" s="171"/>
      <c r="L54" s="114"/>
      <c r="M54" s="235"/>
      <c r="N54" s="235"/>
    </row>
    <row r="55" spans="2:19" x14ac:dyDescent="0.25">
      <c r="D55" s="114"/>
      <c r="E55" s="114"/>
      <c r="F55" s="114"/>
      <c r="G55" s="114"/>
      <c r="H55" s="114"/>
      <c r="I55" s="114"/>
      <c r="J55" s="170"/>
      <c r="K55" s="171"/>
      <c r="L55" s="114"/>
      <c r="M55" s="235"/>
      <c r="N55" s="235"/>
    </row>
    <row r="56" spans="2:19" x14ac:dyDescent="0.25">
      <c r="D56" s="114"/>
      <c r="E56" s="114"/>
      <c r="F56" s="114"/>
      <c r="G56" s="114"/>
      <c r="H56" s="114"/>
      <c r="I56" s="114"/>
      <c r="J56" s="170"/>
      <c r="K56" s="171"/>
      <c r="L56" s="114"/>
      <c r="M56" s="235"/>
      <c r="N56" s="235"/>
    </row>
    <row r="57" spans="2:19" x14ac:dyDescent="0.25">
      <c r="D57" s="114"/>
      <c r="E57" s="114"/>
      <c r="F57" s="114"/>
      <c r="G57" s="114"/>
      <c r="H57" s="114"/>
      <c r="I57" s="114"/>
      <c r="J57" s="170"/>
      <c r="K57" s="171"/>
      <c r="L57" s="114"/>
      <c r="M57" s="235"/>
      <c r="N57" s="235"/>
    </row>
    <row r="58" spans="2:19" x14ac:dyDescent="0.25">
      <c r="D58" s="114"/>
      <c r="E58" s="114"/>
      <c r="F58" s="114"/>
      <c r="G58" s="114"/>
      <c r="H58" s="114"/>
      <c r="I58" s="114"/>
      <c r="J58" s="170"/>
      <c r="K58" s="171"/>
      <c r="L58" s="114"/>
      <c r="M58" s="235"/>
      <c r="N58" s="235"/>
    </row>
    <row r="59" spans="2:19" x14ac:dyDescent="0.25">
      <c r="D59" s="114"/>
      <c r="E59" s="114"/>
      <c r="F59" s="114"/>
      <c r="G59" s="114"/>
      <c r="H59" s="114"/>
      <c r="I59" s="114"/>
      <c r="J59" s="170"/>
      <c r="K59" s="171"/>
      <c r="L59" s="114"/>
      <c r="M59" s="235"/>
      <c r="N59" s="235"/>
    </row>
    <row r="60" spans="2:19" x14ac:dyDescent="0.25">
      <c r="J60" s="172"/>
      <c r="K60" s="173"/>
    </row>
    <row r="61" spans="2:19" x14ac:dyDescent="0.25">
      <c r="J61" s="172"/>
      <c r="K61" s="173"/>
    </row>
    <row r="62" spans="2:19" x14ac:dyDescent="0.25">
      <c r="J62" s="172"/>
      <c r="K62" s="173"/>
    </row>
    <row r="63" spans="2:19" x14ac:dyDescent="0.25">
      <c r="J63" s="172"/>
      <c r="K63" s="173"/>
    </row>
    <row r="64" spans="2:19" x14ac:dyDescent="0.25">
      <c r="J64" s="172"/>
      <c r="K64" s="173"/>
    </row>
    <row r="65" spans="10:11" x14ac:dyDescent="0.25">
      <c r="J65" s="172"/>
      <c r="K65" s="173"/>
    </row>
    <row r="66" spans="10:11" x14ac:dyDescent="0.25">
      <c r="J66" s="172"/>
      <c r="K66" s="173"/>
    </row>
    <row r="67" spans="10:11" x14ac:dyDescent="0.25">
      <c r="J67" s="172"/>
      <c r="K67" s="173"/>
    </row>
    <row r="68" spans="10:11" x14ac:dyDescent="0.25">
      <c r="J68" s="172"/>
      <c r="K68" s="173"/>
    </row>
    <row r="69" spans="10:11" x14ac:dyDescent="0.25">
      <c r="J69" s="172"/>
      <c r="K69" s="173"/>
    </row>
    <row r="70" spans="10:11" x14ac:dyDescent="0.25">
      <c r="J70" s="172"/>
      <c r="K70" s="173"/>
    </row>
    <row r="71" spans="10:11" x14ac:dyDescent="0.25">
      <c r="J71" s="172"/>
      <c r="K71" s="173"/>
    </row>
    <row r="72" spans="10:11" x14ac:dyDescent="0.25">
      <c r="J72" s="172"/>
      <c r="K72" s="173"/>
    </row>
    <row r="73" spans="10:11" x14ac:dyDescent="0.25">
      <c r="J73" s="172"/>
      <c r="K73" s="173"/>
    </row>
    <row r="74" spans="10:11" x14ac:dyDescent="0.25">
      <c r="J74" s="172"/>
      <c r="K74" s="173"/>
    </row>
    <row r="75" spans="10:11" x14ac:dyDescent="0.25">
      <c r="J75" s="172"/>
      <c r="K75" s="173"/>
    </row>
  </sheetData>
  <sheetProtection algorithmName="SHA-512" hashValue="TjzwvfKwXkJqxca8F8GulWVbrWLInUlfWOh1TTxBei6gZYWzOiYOx6qqsB+TnPHqJSH+xhAh4vkYIubC4Lcabg==" saltValue="/tabBnr8bKiY6WhjyeoYTA==" spinCount="100000" sheet="1" objects="1" scenarios="1"/>
  <protectedRanges>
    <protectedRange sqref="H12:H50" name="Plage1"/>
  </protectedRanges>
  <mergeCells count="12">
    <mergeCell ref="E10:K10"/>
    <mergeCell ref="M9:R9"/>
    <mergeCell ref="M10:O10"/>
    <mergeCell ref="P10:R10"/>
    <mergeCell ref="B6:C6"/>
    <mergeCell ref="B5:C5"/>
    <mergeCell ref="D5:H5"/>
    <mergeCell ref="D6:H6"/>
    <mergeCell ref="I1:I3"/>
    <mergeCell ref="K1:M1"/>
    <mergeCell ref="K2:M2"/>
    <mergeCell ref="K3:M3"/>
  </mergeCells>
  <conditionalFormatting sqref="E12:E50">
    <cfRule type="expression" dxfId="40" priority="7">
      <formula>IF(AND($D12&lt;&gt;"",OR(ISBLANK($E12))),TRUE,FALSE)</formula>
    </cfRule>
  </conditionalFormatting>
  <conditionalFormatting sqref="F12:F50">
    <cfRule type="expression" dxfId="39" priority="9">
      <formula>IF(AND($D12&lt;&gt;"",OR(ISBLANK($F12))),TRUE,FALSE)</formula>
    </cfRule>
  </conditionalFormatting>
  <conditionalFormatting sqref="J12:J50">
    <cfRule type="expression" dxfId="38" priority="13">
      <formula>IF(AND($D12&lt;&gt;"",OR(ISBLANK($J12))),TRUE,FALSE)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C0D8E06-D30A-4449-8909-DB92E3CA949A}">
          <x14:formula1>
            <xm:f>'Sites Terrestres'!$A$2:$A$263</xm:f>
          </x14:formula1>
          <xm:sqref>B12:B50</xm:sqref>
        </x14:dataValidation>
        <x14:dataValidation type="list" allowBlank="1" showInputMessage="1" showErrorMessage="1" xr:uid="{3558CE97-4474-4BD3-AF2F-96F76F368586}">
          <x14:formula1>
            <xm:f>Données!$B$14:$B$18</xm:f>
          </x14:formula1>
          <xm:sqref>J12:J50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E1F2-B0A1-4164-B3D7-D39E7CC63AE7}">
  <sheetPr codeName="Feuil10">
    <tabColor theme="9" tint="-0.249977111117893"/>
  </sheetPr>
  <dimension ref="A1:D17"/>
  <sheetViews>
    <sheetView zoomScaleNormal="100" workbookViewId="0">
      <selection activeCell="B15" sqref="B15"/>
    </sheetView>
  </sheetViews>
  <sheetFormatPr baseColWidth="10" defaultRowHeight="15" x14ac:dyDescent="0.25"/>
  <cols>
    <col min="1" max="1" width="75.5703125" customWidth="1"/>
    <col min="2" max="2" width="94.85546875" customWidth="1"/>
    <col min="3" max="3" width="76.7109375" customWidth="1"/>
    <col min="6" max="6" width="13.28515625" customWidth="1"/>
  </cols>
  <sheetData>
    <row r="1" spans="1:4" ht="30" x14ac:dyDescent="0.25">
      <c r="A1" s="477" t="s">
        <v>1521</v>
      </c>
      <c r="B1" s="477"/>
      <c r="C1" s="1"/>
    </row>
    <row r="2" spans="1:4" ht="18" x14ac:dyDescent="0.25">
      <c r="A2" s="3"/>
      <c r="C2" s="237"/>
      <c r="D2" s="133"/>
    </row>
    <row r="3" spans="1:4" x14ac:dyDescent="0.25">
      <c r="A3" s="481" t="s">
        <v>1437</v>
      </c>
      <c r="B3" s="481"/>
      <c r="C3" s="237"/>
      <c r="D3" s="133"/>
    </row>
    <row r="4" spans="1:4" ht="69.75" customHeight="1" x14ac:dyDescent="0.25">
      <c r="A4" s="145" t="s">
        <v>1509</v>
      </c>
      <c r="B4" s="144" t="s">
        <v>1508</v>
      </c>
      <c r="C4" s="238"/>
      <c r="D4" s="133"/>
    </row>
    <row r="5" spans="1:4" ht="34.9" customHeight="1" x14ac:dyDescent="0.25">
      <c r="A5" s="143" t="s">
        <v>1436</v>
      </c>
      <c r="B5" s="146" t="s">
        <v>1457</v>
      </c>
      <c r="C5" s="239"/>
    </row>
    <row r="6" spans="1:4" ht="21.75" customHeight="1" x14ac:dyDescent="0.25">
      <c r="A6" s="241"/>
      <c r="B6" s="242"/>
      <c r="C6" s="239"/>
    </row>
    <row r="7" spans="1:4" x14ac:dyDescent="0.25">
      <c r="A7" s="482" t="s">
        <v>1438</v>
      </c>
      <c r="B7" s="482"/>
      <c r="C7" s="240"/>
    </row>
    <row r="8" spans="1:4" ht="57.75" customHeight="1" x14ac:dyDescent="0.25">
      <c r="A8" s="144" t="s">
        <v>1440</v>
      </c>
      <c r="B8" s="483" t="s">
        <v>1519</v>
      </c>
      <c r="C8" s="1"/>
    </row>
    <row r="9" spans="1:4" ht="69.75" customHeight="1" x14ac:dyDescent="0.25">
      <c r="A9" s="142" t="s">
        <v>1462</v>
      </c>
      <c r="B9" s="484"/>
      <c r="C9" s="1"/>
    </row>
    <row r="10" spans="1:4" ht="22.5" customHeight="1" x14ac:dyDescent="0.25">
      <c r="C10" s="1"/>
    </row>
    <row r="11" spans="1:4" x14ac:dyDescent="0.25">
      <c r="A11" s="478" t="s">
        <v>1479</v>
      </c>
      <c r="B11" s="478"/>
      <c r="C11" s="1"/>
    </row>
    <row r="12" spans="1:4" ht="28.9" customHeight="1" x14ac:dyDescent="0.25">
      <c r="A12" s="479" t="s">
        <v>1520</v>
      </c>
      <c r="B12" s="480"/>
      <c r="C12" s="1"/>
    </row>
    <row r="13" spans="1:4" x14ac:dyDescent="0.25">
      <c r="C13" s="1"/>
    </row>
    <row r="14" spans="1:4" x14ac:dyDescent="0.25">
      <c r="A14" s="143" t="s">
        <v>1443</v>
      </c>
      <c r="B14" s="146" t="s">
        <v>1522</v>
      </c>
      <c r="C14" s="1"/>
    </row>
    <row r="15" spans="1:4" x14ac:dyDescent="0.25">
      <c r="C15" s="1"/>
    </row>
    <row r="16" spans="1:4" x14ac:dyDescent="0.25">
      <c r="C16" s="1"/>
    </row>
    <row r="17" spans="3:3" x14ac:dyDescent="0.25">
      <c r="C17" s="1"/>
    </row>
  </sheetData>
  <sheetProtection algorithmName="SHA-512" hashValue="KEy/JE+g2aaCwFSLcd1LfebBGB6Qm3oUmiYXmE2jjVTaEjo5/cPwr9dnMSNj0i98doN/wyy5zTQ+VveVUiAdwQ==" saltValue="wdBgRbf9cTweZQv2YgyyVg==" spinCount="100000" sheet="1" objects="1" scenarios="1"/>
  <mergeCells count="6">
    <mergeCell ref="A1:B1"/>
    <mergeCell ref="A11:B11"/>
    <mergeCell ref="A12:B12"/>
    <mergeCell ref="A3:B3"/>
    <mergeCell ref="A7:B7"/>
    <mergeCell ref="B8: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rgb="FF7030A0"/>
  </sheetPr>
  <dimension ref="A1:U204"/>
  <sheetViews>
    <sheetView topLeftCell="H1" zoomScale="70" zoomScaleNormal="70" workbookViewId="0">
      <selection activeCell="R11" sqref="R11"/>
    </sheetView>
  </sheetViews>
  <sheetFormatPr baseColWidth="10" defaultColWidth="9.28515625" defaultRowHeight="15" x14ac:dyDescent="0.25"/>
  <cols>
    <col min="1" max="1" width="26.5703125" style="116" customWidth="1"/>
    <col min="2" max="2" width="29.7109375" style="116" customWidth="1"/>
    <col min="3" max="3" width="29" style="116" customWidth="1"/>
    <col min="4" max="5" width="30.7109375" style="116" customWidth="1"/>
    <col min="6" max="6" width="18.5703125" style="116" customWidth="1"/>
    <col min="7" max="7" width="25" style="116" customWidth="1"/>
    <col min="8" max="8" width="22.28515625" style="116" customWidth="1"/>
    <col min="9" max="9" width="18.5703125" style="116" customWidth="1"/>
    <col min="10" max="10" width="29.85546875" style="116" customWidth="1"/>
    <col min="11" max="12" width="18.5703125" style="116" customWidth="1"/>
    <col min="13" max="13" width="25" style="116" customWidth="1"/>
    <col min="14" max="14" width="33" style="116" customWidth="1"/>
    <col min="15" max="15" width="39.140625" style="116" customWidth="1"/>
    <col min="16" max="16" width="33.28515625" style="116" customWidth="1"/>
    <col min="17" max="17" width="39.7109375" style="116" customWidth="1"/>
    <col min="18" max="18" width="51.140625" style="116" customWidth="1"/>
    <col min="19" max="19" width="22.7109375" style="116" customWidth="1"/>
    <col min="20" max="16384" width="9.28515625" style="116"/>
  </cols>
  <sheetData>
    <row r="1" spans="1:21" ht="30" x14ac:dyDescent="0.4">
      <c r="A1" s="115" t="s">
        <v>1510</v>
      </c>
      <c r="B1" s="243"/>
      <c r="C1" s="114"/>
      <c r="D1" s="114"/>
      <c r="E1" s="114"/>
      <c r="F1" s="114"/>
      <c r="G1" s="114"/>
      <c r="H1" s="469" t="s">
        <v>1482</v>
      </c>
      <c r="I1" s="191"/>
      <c r="J1" s="470" t="s">
        <v>1</v>
      </c>
      <c r="K1" s="470"/>
      <c r="L1" s="470"/>
      <c r="M1" s="119"/>
      <c r="N1" s="114"/>
      <c r="O1" s="114"/>
      <c r="P1" s="114"/>
      <c r="Q1" s="114"/>
      <c r="R1" s="114"/>
      <c r="S1" s="114"/>
      <c r="T1" s="114"/>
      <c r="U1" s="114"/>
    </row>
    <row r="2" spans="1:21" ht="21" x14ac:dyDescent="0.35">
      <c r="A2" s="117" t="s">
        <v>14</v>
      </c>
      <c r="B2" s="114"/>
      <c r="C2" s="114"/>
      <c r="D2" s="114"/>
      <c r="E2" s="114"/>
      <c r="F2" s="114"/>
      <c r="G2" s="114"/>
      <c r="H2" s="469"/>
      <c r="I2" s="192"/>
      <c r="J2" s="470" t="s">
        <v>1430</v>
      </c>
      <c r="K2" s="470"/>
      <c r="L2" s="470"/>
      <c r="M2" s="119"/>
      <c r="N2" s="114"/>
      <c r="O2" s="114"/>
      <c r="P2" s="114"/>
      <c r="Q2" s="114"/>
      <c r="R2" s="114"/>
      <c r="S2" s="114"/>
      <c r="T2" s="114"/>
    </row>
    <row r="3" spans="1:21" ht="21" x14ac:dyDescent="0.35">
      <c r="A3" s="197" t="s">
        <v>1454</v>
      </c>
      <c r="B3" s="114"/>
      <c r="C3" s="114"/>
      <c r="D3" s="114"/>
      <c r="E3" s="114"/>
      <c r="F3" s="114"/>
      <c r="G3" s="114"/>
      <c r="H3" s="469"/>
      <c r="I3" s="193"/>
      <c r="J3" s="470" t="s">
        <v>1429</v>
      </c>
      <c r="K3" s="470"/>
      <c r="L3" s="470"/>
      <c r="M3" s="119"/>
      <c r="N3" s="114"/>
      <c r="O3" s="114"/>
      <c r="P3" s="114"/>
      <c r="Q3" s="114"/>
      <c r="R3" s="114"/>
      <c r="S3" s="114"/>
      <c r="T3" s="114"/>
    </row>
    <row r="4" spans="1:21" ht="15.75" thickBot="1" x14ac:dyDescent="0.3">
      <c r="B4" s="114"/>
      <c r="C4" s="114"/>
      <c r="D4" s="114"/>
      <c r="E4" s="114"/>
      <c r="F4" s="114"/>
      <c r="G4" s="114"/>
      <c r="H4" s="114"/>
      <c r="I4" s="114"/>
      <c r="J4" s="119"/>
      <c r="K4" s="114"/>
      <c r="L4" s="114"/>
      <c r="M4" s="119"/>
      <c r="N4" s="114"/>
      <c r="O4" s="114"/>
      <c r="P4" s="114"/>
      <c r="Q4" s="114"/>
      <c r="R4" s="114"/>
      <c r="S4" s="114"/>
      <c r="T4" s="114"/>
    </row>
    <row r="5" spans="1:21" ht="24.75" customHeight="1" thickBot="1" x14ac:dyDescent="0.3">
      <c r="A5" s="465" t="s">
        <v>2</v>
      </c>
      <c r="B5" s="466"/>
      <c r="C5" s="467" t="str">
        <f>IF(ISBLANK(NOTICE!D4),"Renseignez l'onglet Notice",NOTICE!D4)</f>
        <v>Renseignez l'onglet Notice</v>
      </c>
      <c r="D5" s="468"/>
      <c r="E5" s="468"/>
      <c r="F5" s="468"/>
      <c r="G5" s="468"/>
      <c r="H5" s="468"/>
      <c r="I5" s="486"/>
      <c r="J5" s="141"/>
      <c r="K5" s="141"/>
      <c r="L5" s="141"/>
      <c r="M5" s="141"/>
      <c r="N5" s="141"/>
      <c r="O5" s="141"/>
      <c r="P5" s="114"/>
    </row>
    <row r="6" spans="1:21" ht="24.75" customHeight="1" thickBot="1" x14ac:dyDescent="0.3">
      <c r="A6" s="465" t="s">
        <v>3</v>
      </c>
      <c r="B6" s="466"/>
      <c r="C6" s="467" t="str">
        <f>IF(ISBLANK(NOTICE!D5),"Renseignez l'onglet Notice",NOTICE!D5)</f>
        <v>Renseignez l'onglet Notice</v>
      </c>
      <c r="D6" s="468"/>
      <c r="E6" s="468"/>
      <c r="F6" s="468"/>
      <c r="G6" s="468"/>
      <c r="H6" s="468"/>
      <c r="I6" s="486"/>
      <c r="J6" s="141"/>
      <c r="K6" s="141"/>
      <c r="L6" s="141"/>
      <c r="M6" s="141"/>
      <c r="N6" s="141"/>
      <c r="O6" s="141"/>
      <c r="P6" s="114"/>
    </row>
    <row r="7" spans="1:21" ht="15.75" thickBot="1" x14ac:dyDescent="0.3">
      <c r="A7" s="114"/>
      <c r="B7" s="114"/>
      <c r="C7" s="114"/>
      <c r="D7" s="114"/>
      <c r="E7" s="114"/>
      <c r="F7" s="114"/>
      <c r="G7" s="114"/>
      <c r="H7" s="114"/>
      <c r="I7" s="114"/>
      <c r="J7" s="119"/>
      <c r="K7" s="119"/>
      <c r="L7" s="119"/>
      <c r="M7" s="119"/>
      <c r="N7" s="119"/>
      <c r="O7" s="119"/>
      <c r="P7" s="114"/>
      <c r="Q7" s="114"/>
      <c r="R7" s="114"/>
      <c r="S7" s="114"/>
      <c r="T7" s="114"/>
    </row>
    <row r="8" spans="1:21" ht="37.5" customHeight="1" thickBot="1" x14ac:dyDescent="0.3">
      <c r="A8" s="114"/>
      <c r="B8" s="114"/>
      <c r="C8" s="244" t="s">
        <v>10</v>
      </c>
      <c r="D8" s="326">
        <f>IF(COUNTIF(Q11:Q47,"Les colonnes E à N doivent être renseignées")&gt;0,0,SUM(Q11:Q47))</f>
        <v>0</v>
      </c>
      <c r="E8" s="175" t="str">
        <f>IF(COUNTIF(Q11:Q47,"Les colonnes G, L et M doivent être renseignées")&gt;1,"Les colonnes G, L et M doivent être renseignées","")</f>
        <v/>
      </c>
      <c r="F8" s="114"/>
      <c r="G8" s="114"/>
      <c r="H8" s="114"/>
      <c r="I8" s="114"/>
      <c r="J8" s="119"/>
      <c r="K8" s="119"/>
      <c r="L8" s="119"/>
      <c r="M8" s="119"/>
      <c r="N8" s="119"/>
      <c r="O8" s="119"/>
      <c r="P8" s="114"/>
      <c r="Q8" s="114"/>
    </row>
    <row r="9" spans="1:21" ht="80.25" customHeight="1" thickBot="1" x14ac:dyDescent="0.35">
      <c r="A9" s="315"/>
      <c r="B9" s="315"/>
      <c r="C9" s="485"/>
      <c r="D9" s="485"/>
      <c r="E9" s="485"/>
      <c r="F9" s="485"/>
      <c r="G9" s="485"/>
      <c r="H9" s="485"/>
      <c r="I9" s="485"/>
      <c r="J9" s="485"/>
      <c r="K9" s="487" t="s">
        <v>1596</v>
      </c>
      <c r="L9" s="488"/>
      <c r="M9" s="489"/>
      <c r="N9" s="327" t="s">
        <v>1597</v>
      </c>
      <c r="O9" s="315"/>
      <c r="P9" s="315"/>
      <c r="Q9" s="315"/>
      <c r="R9" s="315"/>
      <c r="S9" s="114"/>
      <c r="T9" s="114"/>
      <c r="U9" s="114"/>
    </row>
    <row r="10" spans="1:21" s="152" customFormat="1" ht="141" customHeight="1" thickBot="1" x14ac:dyDescent="0.3">
      <c r="A10" s="328" t="s">
        <v>1406</v>
      </c>
      <c r="B10" s="328" t="s">
        <v>1390</v>
      </c>
      <c r="C10" s="328" t="s">
        <v>1424</v>
      </c>
      <c r="D10" s="328" t="s">
        <v>1511</v>
      </c>
      <c r="E10" s="328" t="s">
        <v>1405</v>
      </c>
      <c r="F10" s="328" t="s">
        <v>1593</v>
      </c>
      <c r="G10" s="328" t="s">
        <v>1598</v>
      </c>
      <c r="H10" s="329" t="s">
        <v>1439</v>
      </c>
      <c r="I10" s="329" t="s">
        <v>1473</v>
      </c>
      <c r="J10" s="329" t="s">
        <v>1599</v>
      </c>
      <c r="K10" s="328" t="s">
        <v>1442</v>
      </c>
      <c r="L10" s="328" t="s">
        <v>1426</v>
      </c>
      <c r="M10" s="328" t="s">
        <v>1600</v>
      </c>
      <c r="N10" s="329" t="s">
        <v>1601</v>
      </c>
      <c r="O10" s="330" t="s">
        <v>1435</v>
      </c>
      <c r="P10" s="328" t="s">
        <v>1594</v>
      </c>
      <c r="Q10" s="328" t="s">
        <v>1595</v>
      </c>
      <c r="R10" s="328" t="s">
        <v>1480</v>
      </c>
      <c r="S10" s="151"/>
    </row>
    <row r="11" spans="1:21" s="120" customFormat="1" ht="70.5" customHeight="1" x14ac:dyDescent="0.25">
      <c r="A11" s="331"/>
      <c r="B11" s="332" t="str">
        <f>IFERROR(INDEX('Sites Terrestres'!$B$2:$B$420,MATCH(A11,'Sites Terrestres'!$A$2:$A$420,0)),"")</f>
        <v/>
      </c>
      <c r="C11" s="333"/>
      <c r="D11" s="334"/>
      <c r="E11" s="334"/>
      <c r="F11" s="335" t="str">
        <f>IF(E11="","",IF(E11=Qualification!$B$24,Qualification!$E$24,IF(E11=Qualification!$B$25,Qualification!$E$25,IF(E11=Qualification!$B$23,Qualification!$E$23))))</f>
        <v/>
      </c>
      <c r="G11" s="336"/>
      <c r="H11" s="331"/>
      <c r="I11" s="337"/>
      <c r="J11" s="338" t="str">
        <f>IF($H11="","",IF($H11="Oui",$G11*I11,IF($H11="Non",$G11)))</f>
        <v/>
      </c>
      <c r="K11" s="334"/>
      <c r="L11" s="339"/>
      <c r="M11" s="340" t="str">
        <f>IF(AND(OR(K11="",K11="OUI"),L11=""),"Renseigner les colonnes K et L",IF(AND(K11="Oui",L11&gt;0),J11*L11,IF(K11="Non","Personnel à taux variable sur l'opération: renseigner manuellement le colonne P")))</f>
        <v>Renseigner les colonnes K et L</v>
      </c>
      <c r="N11" s="341"/>
      <c r="O11" s="340" t="str">
        <f>IF($K11="Non",IF($N11&gt;$J11,"Attention pour les projets annuels, le temps de travail consacré au projet  (Colonne P) est supérieur au temps de travail annuel (Colonne G), Veuillez vérifier votre saisie.",""),IF(AND(K11="Oui",N11&lt;&gt;0),"Le temps de travail sur l'opération est à taux fixe sur l'opération (colonne K), dans ce cas le temps de travail est calculé en colonne M, il ne doit pas être renseigné en colonne N (taux variable).",""))</f>
        <v/>
      </c>
      <c r="P11" s="342" t="str">
        <f>IF($K11="Non",IFERROR(IF(ISBLANK($N11),"",$N11*24),""),IF($K11="Oui",IFERROR(IF(ISBLANK($M11),"",$M11*24),""),""))</f>
        <v/>
      </c>
      <c r="Q11" s="343" t="str">
        <f>IFERROR(IF(ISBLANK($E11),"",IF(OR($E11="",ISBLANK($H11),ISBLANK($K11)),"Les colonnes E à N doivent être renseignées",$F11*$P11)),"Le colonnes E à N doivent être renseignées")</f>
        <v/>
      </c>
      <c r="R11" s="344"/>
      <c r="S11" s="147"/>
    </row>
    <row r="12" spans="1:21" s="120" customFormat="1" ht="70.5" customHeight="1" x14ac:dyDescent="0.25">
      <c r="A12" s="331"/>
      <c r="B12" s="332" t="str">
        <f>IFERROR(INDEX('Sites Terrestres'!$B$2:$B$420,MATCH(A12,'Sites Terrestres'!$A$2:$A$420,0)),"")</f>
        <v/>
      </c>
      <c r="C12" s="333"/>
      <c r="D12" s="334"/>
      <c r="E12" s="334"/>
      <c r="F12" s="335" t="str">
        <f>IF(E12="","",IF(E12=Qualification!$B$24,Qualification!$E$24,IF(E12=Qualification!$B$25,Qualification!$E$25,IF(E12=Qualification!$B$23,Qualification!$E$23))))</f>
        <v/>
      </c>
      <c r="G12" s="336"/>
      <c r="H12" s="331"/>
      <c r="I12" s="337"/>
      <c r="J12" s="338" t="str">
        <f>IF($H12="","",IF($H12="Oui",$G12*I12,IF($H12="Non",$G12)))</f>
        <v/>
      </c>
      <c r="K12" s="334"/>
      <c r="L12" s="339"/>
      <c r="M12" s="340" t="str">
        <f t="shared" ref="M12:M47" si="0">IF(AND(OR(K12="",K12="OUI"),L12=""),"Renseigner les colonnes K et L",IF(AND(K12="Oui",L12&gt;0),J12*L12,IF(K12="Non","Personnel à taux variable sur l'opération: renseigner manuellement le colonne P")))</f>
        <v>Renseigner les colonnes K et L</v>
      </c>
      <c r="N12" s="341"/>
      <c r="O12" s="340" t="str">
        <f t="shared" ref="O12:O47" si="1">IF($K12="Non",IF($N12&gt;$J12,"Attention pour les projets annuels, le temps de travail consacré au projet  (Colonne P) est supérieur au temps de travail annuel (Colonne G), Veuillez vérifier votre saisie.",""),IF(AND(K12="Oui",N12&lt;&gt;0),"Le temps de travail sur l'opération est à taux fixe sur l'opération (colonne K), dans ce cas le temps de travail est calculé en colonne M, il ne doit pas être renseigné en colonne N (taux variable).",""))</f>
        <v/>
      </c>
      <c r="P12" s="342" t="str">
        <f t="shared" ref="P12:P47" si="2">IF($K12="Non",IFERROR(IF(ISBLANK($N12),"",$N12*24),""),IF($K12="Oui",IFERROR(IF(ISBLANK($M12),"",$M12*24),""),""))</f>
        <v/>
      </c>
      <c r="Q12" s="343" t="str">
        <f t="shared" ref="Q12:Q47" si="3">IFERROR(IF(ISBLANK($E12),"",IF(OR($E12="",ISBLANK($H12),ISBLANK($K12)),"Les colonnes E à N doivent être renseignées",$F12*$P12)),"Le colonnes E à N doivent être renseignées")</f>
        <v/>
      </c>
      <c r="R12" s="344"/>
      <c r="S12" s="147"/>
    </row>
    <row r="13" spans="1:21" s="120" customFormat="1" ht="70.5" customHeight="1" x14ac:dyDescent="0.25">
      <c r="A13" s="331"/>
      <c r="B13" s="332" t="str">
        <f>IFERROR(INDEX('Sites Terrestres'!$B$2:$B$420,MATCH(A13,'Sites Terrestres'!$A$2:$A$420,0)),"")</f>
        <v/>
      </c>
      <c r="C13" s="333"/>
      <c r="D13" s="334"/>
      <c r="E13" s="334"/>
      <c r="F13" s="335" t="str">
        <f>IF(E13="","",IF(E13=Qualification!$B$24,Qualification!$E$24,IF(E13=Qualification!$B$25,Qualification!$E$25,IF(E13=Qualification!$B$23,Qualification!$E$23))))</f>
        <v/>
      </c>
      <c r="G13" s="336"/>
      <c r="H13" s="331"/>
      <c r="I13" s="337"/>
      <c r="J13" s="338" t="str">
        <f t="shared" ref="J13:J47" si="4">IF($H13="","",IF($H13="Oui",$G13*I13,IF($H13="Non",$G13)))</f>
        <v/>
      </c>
      <c r="K13" s="334"/>
      <c r="L13" s="339"/>
      <c r="M13" s="340" t="str">
        <f t="shared" si="0"/>
        <v>Renseigner les colonnes K et L</v>
      </c>
      <c r="N13" s="341"/>
      <c r="O13" s="340" t="str">
        <f t="shared" si="1"/>
        <v/>
      </c>
      <c r="P13" s="342" t="str">
        <f t="shared" si="2"/>
        <v/>
      </c>
      <c r="Q13" s="343" t="str">
        <f t="shared" si="3"/>
        <v/>
      </c>
      <c r="R13" s="344"/>
      <c r="S13" s="147"/>
    </row>
    <row r="14" spans="1:21" s="120" customFormat="1" ht="70.5" customHeight="1" x14ac:dyDescent="0.25">
      <c r="A14" s="331"/>
      <c r="B14" s="332" t="str">
        <f>IFERROR(INDEX('Sites Terrestres'!$B$2:$B$420,MATCH(A14,'Sites Terrestres'!$A$2:$A$420,0)),"")</f>
        <v/>
      </c>
      <c r="C14" s="333"/>
      <c r="D14" s="334"/>
      <c r="E14" s="334"/>
      <c r="F14" s="335" t="str">
        <f>IF(E14="","",IF(E14=Qualification!$B$24,Qualification!$E$24,IF(E14=Qualification!$B$25,Qualification!$E$25,IF(E14=Qualification!$B$23,Qualification!$E$23))))</f>
        <v/>
      </c>
      <c r="G14" s="336"/>
      <c r="H14" s="331"/>
      <c r="I14" s="337"/>
      <c r="J14" s="338" t="str">
        <f t="shared" si="4"/>
        <v/>
      </c>
      <c r="K14" s="334"/>
      <c r="L14" s="339"/>
      <c r="M14" s="340" t="str">
        <f t="shared" si="0"/>
        <v>Renseigner les colonnes K et L</v>
      </c>
      <c r="N14" s="341"/>
      <c r="O14" s="340" t="str">
        <f t="shared" si="1"/>
        <v/>
      </c>
      <c r="P14" s="342" t="str">
        <f t="shared" si="2"/>
        <v/>
      </c>
      <c r="Q14" s="343" t="str">
        <f t="shared" si="3"/>
        <v/>
      </c>
      <c r="R14" s="344"/>
      <c r="S14" s="147"/>
    </row>
    <row r="15" spans="1:21" s="120" customFormat="1" ht="70.5" customHeight="1" x14ac:dyDescent="0.25">
      <c r="A15" s="331"/>
      <c r="B15" s="332" t="str">
        <f>IFERROR(INDEX('Sites Terrestres'!$B$2:$B$420,MATCH(A15,'Sites Terrestres'!$A$2:$A$420,0)),"")</f>
        <v/>
      </c>
      <c r="C15" s="333"/>
      <c r="D15" s="334"/>
      <c r="E15" s="334"/>
      <c r="F15" s="335" t="str">
        <f>IF(E15="","",IF(E15=Qualification!$B$24,Qualification!$E$24,IF(E15=Qualification!$B$25,Qualification!$E$25,IF(E15=Qualification!$B$23,Qualification!$E$23))))</f>
        <v/>
      </c>
      <c r="G15" s="336"/>
      <c r="H15" s="331"/>
      <c r="I15" s="337"/>
      <c r="J15" s="338" t="str">
        <f t="shared" si="4"/>
        <v/>
      </c>
      <c r="K15" s="334"/>
      <c r="L15" s="339"/>
      <c r="M15" s="340" t="str">
        <f t="shared" si="0"/>
        <v>Renseigner les colonnes K et L</v>
      </c>
      <c r="N15" s="341"/>
      <c r="O15" s="340" t="str">
        <f t="shared" si="1"/>
        <v/>
      </c>
      <c r="P15" s="342" t="str">
        <f t="shared" si="2"/>
        <v/>
      </c>
      <c r="Q15" s="343" t="str">
        <f t="shared" si="3"/>
        <v/>
      </c>
      <c r="R15" s="344"/>
      <c r="S15" s="147"/>
    </row>
    <row r="16" spans="1:21" s="120" customFormat="1" ht="70.5" customHeight="1" x14ac:dyDescent="0.25">
      <c r="A16" s="331"/>
      <c r="B16" s="332" t="str">
        <f>IFERROR(INDEX('Sites Terrestres'!$B$2:$B$420,MATCH(A16,'Sites Terrestres'!$A$2:$A$420,0)),"")</f>
        <v/>
      </c>
      <c r="C16" s="333"/>
      <c r="D16" s="334"/>
      <c r="E16" s="334"/>
      <c r="F16" s="335" t="str">
        <f>IF(E16="","",IF(E16=Qualification!$B$24,Qualification!$E$24,IF(E16=Qualification!$B$25,Qualification!$E$25,IF(E16=Qualification!$B$23,Qualification!$E$23))))</f>
        <v/>
      </c>
      <c r="G16" s="336"/>
      <c r="H16" s="331"/>
      <c r="I16" s="337"/>
      <c r="J16" s="338" t="str">
        <f t="shared" si="4"/>
        <v/>
      </c>
      <c r="K16" s="334"/>
      <c r="L16" s="339"/>
      <c r="M16" s="340" t="str">
        <f t="shared" si="0"/>
        <v>Renseigner les colonnes K et L</v>
      </c>
      <c r="N16" s="341"/>
      <c r="O16" s="340" t="str">
        <f t="shared" si="1"/>
        <v/>
      </c>
      <c r="P16" s="342" t="str">
        <f t="shared" si="2"/>
        <v/>
      </c>
      <c r="Q16" s="343" t="str">
        <f t="shared" si="3"/>
        <v/>
      </c>
      <c r="R16" s="344"/>
      <c r="S16" s="147"/>
    </row>
    <row r="17" spans="1:19" s="120" customFormat="1" ht="70.5" customHeight="1" x14ac:dyDescent="0.25">
      <c r="A17" s="331"/>
      <c r="B17" s="332" t="str">
        <f>IFERROR(INDEX('Sites Terrestres'!$B$2:$B$420,MATCH(A17,'Sites Terrestres'!$A$2:$A$420,0)),"")</f>
        <v/>
      </c>
      <c r="C17" s="333"/>
      <c r="D17" s="334"/>
      <c r="E17" s="334"/>
      <c r="F17" s="335" t="str">
        <f>IF(E17="","",IF(E17=Qualification!$B$24,Qualification!$E$24,IF(E17=Qualification!$B$25,Qualification!$E$25,IF(E17=Qualification!$B$23,Qualification!$E$23))))</f>
        <v/>
      </c>
      <c r="G17" s="336"/>
      <c r="H17" s="331"/>
      <c r="I17" s="337"/>
      <c r="J17" s="338" t="str">
        <f t="shared" si="4"/>
        <v/>
      </c>
      <c r="K17" s="334"/>
      <c r="L17" s="339"/>
      <c r="M17" s="340" t="str">
        <f t="shared" si="0"/>
        <v>Renseigner les colonnes K et L</v>
      </c>
      <c r="N17" s="341"/>
      <c r="O17" s="340" t="str">
        <f t="shared" si="1"/>
        <v/>
      </c>
      <c r="P17" s="342" t="str">
        <f t="shared" si="2"/>
        <v/>
      </c>
      <c r="Q17" s="343" t="str">
        <f t="shared" si="3"/>
        <v/>
      </c>
      <c r="R17" s="344"/>
      <c r="S17" s="147"/>
    </row>
    <row r="18" spans="1:19" s="120" customFormat="1" ht="70.5" customHeight="1" x14ac:dyDescent="0.25">
      <c r="A18" s="331"/>
      <c r="B18" s="332" t="str">
        <f>IFERROR(INDEX('Sites Terrestres'!$B$2:$B$420,MATCH(A18,'Sites Terrestres'!$A$2:$A$420,0)),"")</f>
        <v/>
      </c>
      <c r="C18" s="333"/>
      <c r="D18" s="334"/>
      <c r="E18" s="334"/>
      <c r="F18" s="335" t="str">
        <f>IF(E18="","",IF(E18=Qualification!$B$24,Qualification!$E$24,IF(E18=Qualification!$B$25,Qualification!$E$25,IF(E18=Qualification!$B$23,Qualification!$E$23))))</f>
        <v/>
      </c>
      <c r="G18" s="336"/>
      <c r="H18" s="331"/>
      <c r="I18" s="337"/>
      <c r="J18" s="338" t="str">
        <f t="shared" si="4"/>
        <v/>
      </c>
      <c r="K18" s="334"/>
      <c r="L18" s="339"/>
      <c r="M18" s="340" t="str">
        <f t="shared" si="0"/>
        <v>Renseigner les colonnes K et L</v>
      </c>
      <c r="N18" s="341"/>
      <c r="O18" s="340" t="str">
        <f t="shared" si="1"/>
        <v/>
      </c>
      <c r="P18" s="342" t="str">
        <f t="shared" si="2"/>
        <v/>
      </c>
      <c r="Q18" s="343" t="str">
        <f t="shared" si="3"/>
        <v/>
      </c>
      <c r="R18" s="344"/>
      <c r="S18" s="147"/>
    </row>
    <row r="19" spans="1:19" s="120" customFormat="1" ht="70.5" customHeight="1" x14ac:dyDescent="0.25">
      <c r="A19" s="331"/>
      <c r="B19" s="332" t="str">
        <f>IFERROR(INDEX('Sites Terrestres'!$B$2:$B$420,MATCH(A19,'Sites Terrestres'!$A$2:$A$420,0)),"")</f>
        <v/>
      </c>
      <c r="C19" s="333"/>
      <c r="D19" s="334"/>
      <c r="E19" s="334"/>
      <c r="F19" s="335" t="str">
        <f>IF(E19="","",IF(E19=Qualification!$B$24,Qualification!$E$24,IF(E19=Qualification!$B$25,Qualification!$E$25,IF(E19=Qualification!$B$23,Qualification!$E$23))))</f>
        <v/>
      </c>
      <c r="G19" s="336"/>
      <c r="H19" s="331"/>
      <c r="I19" s="337"/>
      <c r="J19" s="338" t="str">
        <f t="shared" si="4"/>
        <v/>
      </c>
      <c r="K19" s="334"/>
      <c r="L19" s="339"/>
      <c r="M19" s="340" t="str">
        <f t="shared" si="0"/>
        <v>Renseigner les colonnes K et L</v>
      </c>
      <c r="N19" s="341"/>
      <c r="O19" s="340" t="str">
        <f t="shared" si="1"/>
        <v/>
      </c>
      <c r="P19" s="342" t="str">
        <f t="shared" si="2"/>
        <v/>
      </c>
      <c r="Q19" s="343" t="str">
        <f t="shared" si="3"/>
        <v/>
      </c>
      <c r="R19" s="344"/>
      <c r="S19" s="147"/>
    </row>
    <row r="20" spans="1:19" s="120" customFormat="1" ht="70.5" customHeight="1" x14ac:dyDescent="0.25">
      <c r="A20" s="331"/>
      <c r="B20" s="332" t="str">
        <f>IFERROR(INDEX('Sites Terrestres'!$B$2:$B$420,MATCH(A20,'Sites Terrestres'!$A$2:$A$420,0)),"")</f>
        <v/>
      </c>
      <c r="C20" s="333"/>
      <c r="D20" s="334"/>
      <c r="E20" s="334"/>
      <c r="F20" s="335" t="str">
        <f>IF(E20="","",IF(E20=Qualification!$B$24,Qualification!$E$24,IF(E20=Qualification!$B$25,Qualification!$E$25,IF(E20=Qualification!$B$23,Qualification!$E$23))))</f>
        <v/>
      </c>
      <c r="G20" s="336"/>
      <c r="H20" s="331"/>
      <c r="I20" s="337"/>
      <c r="J20" s="338" t="str">
        <f t="shared" si="4"/>
        <v/>
      </c>
      <c r="K20" s="334"/>
      <c r="L20" s="339"/>
      <c r="M20" s="340" t="str">
        <f t="shared" si="0"/>
        <v>Renseigner les colonnes K et L</v>
      </c>
      <c r="N20" s="341"/>
      <c r="O20" s="340" t="str">
        <f t="shared" si="1"/>
        <v/>
      </c>
      <c r="P20" s="342" t="str">
        <f t="shared" si="2"/>
        <v/>
      </c>
      <c r="Q20" s="343" t="str">
        <f t="shared" si="3"/>
        <v/>
      </c>
      <c r="R20" s="344"/>
      <c r="S20" s="147"/>
    </row>
    <row r="21" spans="1:19" s="120" customFormat="1" ht="70.5" customHeight="1" x14ac:dyDescent="0.25">
      <c r="A21" s="331"/>
      <c r="B21" s="332" t="str">
        <f>IFERROR(INDEX('Sites Terrestres'!$B$2:$B$420,MATCH(A21,'Sites Terrestres'!$A$2:$A$420,0)),"")</f>
        <v/>
      </c>
      <c r="C21" s="333"/>
      <c r="D21" s="334"/>
      <c r="E21" s="334"/>
      <c r="F21" s="335" t="str">
        <f>IF(E21="","",IF(E21=Qualification!$B$24,Qualification!$E$24,IF(E21=Qualification!$B$25,Qualification!$E$25,IF(E21=Qualification!$B$23,Qualification!$E$23))))</f>
        <v/>
      </c>
      <c r="G21" s="336"/>
      <c r="H21" s="331"/>
      <c r="I21" s="337"/>
      <c r="J21" s="338" t="str">
        <f t="shared" si="4"/>
        <v/>
      </c>
      <c r="K21" s="334"/>
      <c r="L21" s="339"/>
      <c r="M21" s="340" t="str">
        <f t="shared" si="0"/>
        <v>Renseigner les colonnes K et L</v>
      </c>
      <c r="N21" s="341"/>
      <c r="O21" s="340" t="str">
        <f t="shared" si="1"/>
        <v/>
      </c>
      <c r="P21" s="342" t="str">
        <f t="shared" si="2"/>
        <v/>
      </c>
      <c r="Q21" s="343" t="str">
        <f t="shared" si="3"/>
        <v/>
      </c>
      <c r="R21" s="344"/>
      <c r="S21" s="147"/>
    </row>
    <row r="22" spans="1:19" s="120" customFormat="1" ht="70.5" customHeight="1" x14ac:dyDescent="0.25">
      <c r="A22" s="331"/>
      <c r="B22" s="332" t="str">
        <f>IFERROR(INDEX('Sites Terrestres'!$B$2:$B$420,MATCH(A22,'Sites Terrestres'!$A$2:$A$420,0)),"")</f>
        <v/>
      </c>
      <c r="C22" s="333"/>
      <c r="D22" s="334"/>
      <c r="E22" s="334"/>
      <c r="F22" s="335" t="str">
        <f>IF(E22="","",IF(E22=Qualification!$B$24,Qualification!$E$24,IF(E22=Qualification!$B$25,Qualification!$E$25,IF(E22=Qualification!$B$23,Qualification!$E$23))))</f>
        <v/>
      </c>
      <c r="G22" s="336"/>
      <c r="H22" s="331"/>
      <c r="I22" s="337"/>
      <c r="J22" s="338" t="str">
        <f t="shared" si="4"/>
        <v/>
      </c>
      <c r="K22" s="334"/>
      <c r="L22" s="339"/>
      <c r="M22" s="340" t="str">
        <f t="shared" si="0"/>
        <v>Renseigner les colonnes K et L</v>
      </c>
      <c r="N22" s="341"/>
      <c r="O22" s="340" t="str">
        <f t="shared" si="1"/>
        <v/>
      </c>
      <c r="P22" s="342" t="str">
        <f t="shared" si="2"/>
        <v/>
      </c>
      <c r="Q22" s="343" t="str">
        <f t="shared" si="3"/>
        <v/>
      </c>
      <c r="R22" s="344"/>
      <c r="S22" s="147"/>
    </row>
    <row r="23" spans="1:19" s="120" customFormat="1" ht="70.5" customHeight="1" x14ac:dyDescent="0.25">
      <c r="A23" s="331"/>
      <c r="B23" s="332" t="str">
        <f>IFERROR(INDEX('Sites Terrestres'!$B$2:$B$420,MATCH(A23,'Sites Terrestres'!$A$2:$A$420,0)),"")</f>
        <v/>
      </c>
      <c r="C23" s="333"/>
      <c r="D23" s="334"/>
      <c r="E23" s="334"/>
      <c r="F23" s="335" t="str">
        <f>IF(E23="","",IF(E23=Qualification!$B$24,Qualification!$E$24,IF(E23=Qualification!$B$25,Qualification!$E$25,IF(E23=Qualification!$B$23,Qualification!$E$23))))</f>
        <v/>
      </c>
      <c r="G23" s="336"/>
      <c r="H23" s="331"/>
      <c r="I23" s="337"/>
      <c r="J23" s="338" t="str">
        <f t="shared" si="4"/>
        <v/>
      </c>
      <c r="K23" s="334"/>
      <c r="L23" s="339"/>
      <c r="M23" s="340" t="str">
        <f t="shared" si="0"/>
        <v>Renseigner les colonnes K et L</v>
      </c>
      <c r="N23" s="341"/>
      <c r="O23" s="340" t="str">
        <f t="shared" si="1"/>
        <v/>
      </c>
      <c r="P23" s="342" t="str">
        <f t="shared" si="2"/>
        <v/>
      </c>
      <c r="Q23" s="343" t="str">
        <f t="shared" si="3"/>
        <v/>
      </c>
      <c r="R23" s="344"/>
      <c r="S23" s="147"/>
    </row>
    <row r="24" spans="1:19" s="120" customFormat="1" ht="70.5" customHeight="1" x14ac:dyDescent="0.25">
      <c r="A24" s="331"/>
      <c r="B24" s="332" t="str">
        <f>IFERROR(INDEX('Sites Terrestres'!$B$2:$B$420,MATCH(A24,'Sites Terrestres'!$A$2:$A$420,0)),"")</f>
        <v/>
      </c>
      <c r="C24" s="333"/>
      <c r="D24" s="334"/>
      <c r="E24" s="334"/>
      <c r="F24" s="335" t="str">
        <f>IF(E24="","",IF(E24=Qualification!$B$24,Qualification!$E$24,IF(E24=Qualification!$B$25,Qualification!$E$25,IF(E24=Qualification!$B$23,Qualification!$E$23))))</f>
        <v/>
      </c>
      <c r="G24" s="336"/>
      <c r="H24" s="331"/>
      <c r="I24" s="337"/>
      <c r="J24" s="338" t="str">
        <f t="shared" si="4"/>
        <v/>
      </c>
      <c r="K24" s="334"/>
      <c r="L24" s="339"/>
      <c r="M24" s="340" t="str">
        <f t="shared" si="0"/>
        <v>Renseigner les colonnes K et L</v>
      </c>
      <c r="N24" s="341"/>
      <c r="O24" s="340" t="str">
        <f t="shared" si="1"/>
        <v/>
      </c>
      <c r="P24" s="342" t="str">
        <f t="shared" si="2"/>
        <v/>
      </c>
      <c r="Q24" s="343" t="str">
        <f t="shared" si="3"/>
        <v/>
      </c>
      <c r="R24" s="344"/>
      <c r="S24" s="147"/>
    </row>
    <row r="25" spans="1:19" s="120" customFormat="1" ht="70.5" customHeight="1" x14ac:dyDescent="0.25">
      <c r="A25" s="331"/>
      <c r="B25" s="332" t="str">
        <f>IFERROR(INDEX('Sites Terrestres'!$B$2:$B$420,MATCH(A25,'Sites Terrestres'!$A$2:$A$420,0)),"")</f>
        <v/>
      </c>
      <c r="C25" s="333"/>
      <c r="D25" s="334"/>
      <c r="E25" s="334"/>
      <c r="F25" s="335" t="str">
        <f>IF(E25="","",IF(E25=Qualification!$B$24,Qualification!$E$24,IF(E25=Qualification!$B$25,Qualification!$E$25,IF(E25=Qualification!$B$23,Qualification!$E$23))))</f>
        <v/>
      </c>
      <c r="G25" s="336"/>
      <c r="H25" s="331"/>
      <c r="I25" s="337"/>
      <c r="J25" s="338" t="str">
        <f t="shared" si="4"/>
        <v/>
      </c>
      <c r="K25" s="334"/>
      <c r="L25" s="339"/>
      <c r="M25" s="340" t="str">
        <f t="shared" si="0"/>
        <v>Renseigner les colonnes K et L</v>
      </c>
      <c r="N25" s="341"/>
      <c r="O25" s="340" t="str">
        <f t="shared" si="1"/>
        <v/>
      </c>
      <c r="P25" s="342" t="str">
        <f t="shared" si="2"/>
        <v/>
      </c>
      <c r="Q25" s="343" t="str">
        <f t="shared" si="3"/>
        <v/>
      </c>
      <c r="R25" s="344"/>
      <c r="S25" s="147"/>
    </row>
    <row r="26" spans="1:19" s="120" customFormat="1" ht="70.5" customHeight="1" x14ac:dyDescent="0.25">
      <c r="A26" s="331"/>
      <c r="B26" s="332" t="str">
        <f>IFERROR(INDEX('Sites Terrestres'!$B$2:$B$420,MATCH(A26,'Sites Terrestres'!$A$2:$A$420,0)),"")</f>
        <v/>
      </c>
      <c r="C26" s="333"/>
      <c r="D26" s="334"/>
      <c r="E26" s="334"/>
      <c r="F26" s="335" t="str">
        <f>IF(E26="","",IF(E26=Qualification!$B$24,Qualification!$E$24,IF(E26=Qualification!$B$25,Qualification!$E$25,IF(E26=Qualification!$B$23,Qualification!$E$23))))</f>
        <v/>
      </c>
      <c r="G26" s="336"/>
      <c r="H26" s="331"/>
      <c r="I26" s="337"/>
      <c r="J26" s="338" t="str">
        <f t="shared" si="4"/>
        <v/>
      </c>
      <c r="K26" s="334"/>
      <c r="L26" s="339"/>
      <c r="M26" s="340" t="str">
        <f t="shared" si="0"/>
        <v>Renseigner les colonnes K et L</v>
      </c>
      <c r="N26" s="341"/>
      <c r="O26" s="340" t="str">
        <f t="shared" si="1"/>
        <v/>
      </c>
      <c r="P26" s="342" t="str">
        <f t="shared" si="2"/>
        <v/>
      </c>
      <c r="Q26" s="343" t="str">
        <f t="shared" si="3"/>
        <v/>
      </c>
      <c r="R26" s="344"/>
      <c r="S26" s="147"/>
    </row>
    <row r="27" spans="1:19" s="120" customFormat="1" ht="70.5" customHeight="1" x14ac:dyDescent="0.25">
      <c r="A27" s="331"/>
      <c r="B27" s="332" t="str">
        <f>IFERROR(INDEX('Sites Terrestres'!$B$2:$B$420,MATCH(A27,'Sites Terrestres'!$A$2:$A$420,0)),"")</f>
        <v/>
      </c>
      <c r="C27" s="333"/>
      <c r="D27" s="334"/>
      <c r="E27" s="334"/>
      <c r="F27" s="335" t="str">
        <f>IF(E27="","",IF(E27=Qualification!$B$24,Qualification!$E$24,IF(E27=Qualification!$B$25,Qualification!$E$25,IF(E27=Qualification!$B$23,Qualification!$E$23))))</f>
        <v/>
      </c>
      <c r="G27" s="336"/>
      <c r="H27" s="331"/>
      <c r="I27" s="337"/>
      <c r="J27" s="338" t="str">
        <f t="shared" si="4"/>
        <v/>
      </c>
      <c r="K27" s="334"/>
      <c r="L27" s="339"/>
      <c r="M27" s="340" t="str">
        <f t="shared" si="0"/>
        <v>Renseigner les colonnes K et L</v>
      </c>
      <c r="N27" s="341"/>
      <c r="O27" s="340" t="str">
        <f t="shared" si="1"/>
        <v/>
      </c>
      <c r="P27" s="342" t="str">
        <f t="shared" si="2"/>
        <v/>
      </c>
      <c r="Q27" s="343" t="str">
        <f t="shared" si="3"/>
        <v/>
      </c>
      <c r="R27" s="344"/>
      <c r="S27" s="147"/>
    </row>
    <row r="28" spans="1:19" s="120" customFormat="1" ht="70.5" customHeight="1" x14ac:dyDescent="0.25">
      <c r="A28" s="331"/>
      <c r="B28" s="332" t="str">
        <f>IFERROR(INDEX('Sites Terrestres'!$B$2:$B$420,MATCH(A28,'Sites Terrestres'!$A$2:$A$420,0)),"")</f>
        <v/>
      </c>
      <c r="C28" s="333"/>
      <c r="D28" s="334"/>
      <c r="E28" s="334"/>
      <c r="F28" s="335" t="str">
        <f>IF(E28="","",IF(E28=Qualification!$B$24,Qualification!$E$24,IF(E28=Qualification!$B$25,Qualification!$E$25,IF(E28=Qualification!$B$23,Qualification!$E$23))))</f>
        <v/>
      </c>
      <c r="G28" s="336"/>
      <c r="H28" s="331"/>
      <c r="I28" s="337"/>
      <c r="J28" s="338" t="str">
        <f t="shared" si="4"/>
        <v/>
      </c>
      <c r="K28" s="334"/>
      <c r="L28" s="339"/>
      <c r="M28" s="340" t="str">
        <f t="shared" si="0"/>
        <v>Renseigner les colonnes K et L</v>
      </c>
      <c r="N28" s="341"/>
      <c r="O28" s="340" t="str">
        <f t="shared" si="1"/>
        <v/>
      </c>
      <c r="P28" s="342" t="str">
        <f t="shared" si="2"/>
        <v/>
      </c>
      <c r="Q28" s="343" t="str">
        <f t="shared" si="3"/>
        <v/>
      </c>
      <c r="R28" s="344"/>
      <c r="S28" s="147"/>
    </row>
    <row r="29" spans="1:19" s="120" customFormat="1" ht="70.5" customHeight="1" x14ac:dyDescent="0.25">
      <c r="A29" s="331"/>
      <c r="B29" s="332" t="str">
        <f>IFERROR(INDEX('Sites Terrestres'!$B$2:$B$420,MATCH(A29,'Sites Terrestres'!$A$2:$A$420,0)),"")</f>
        <v/>
      </c>
      <c r="C29" s="333"/>
      <c r="D29" s="334"/>
      <c r="E29" s="334"/>
      <c r="F29" s="335" t="str">
        <f>IF(E29="","",IF(E29=Qualification!$B$24,Qualification!$E$24,IF(E29=Qualification!$B$25,Qualification!$E$25,IF(E29=Qualification!$B$23,Qualification!$E$23))))</f>
        <v/>
      </c>
      <c r="G29" s="336"/>
      <c r="H29" s="331"/>
      <c r="I29" s="337"/>
      <c r="J29" s="338" t="str">
        <f t="shared" si="4"/>
        <v/>
      </c>
      <c r="K29" s="334"/>
      <c r="L29" s="339"/>
      <c r="M29" s="340" t="str">
        <f t="shared" si="0"/>
        <v>Renseigner les colonnes K et L</v>
      </c>
      <c r="N29" s="341"/>
      <c r="O29" s="340" t="str">
        <f t="shared" si="1"/>
        <v/>
      </c>
      <c r="P29" s="342" t="str">
        <f t="shared" si="2"/>
        <v/>
      </c>
      <c r="Q29" s="343" t="str">
        <f t="shared" si="3"/>
        <v/>
      </c>
      <c r="R29" s="344"/>
      <c r="S29" s="147"/>
    </row>
    <row r="30" spans="1:19" s="120" customFormat="1" ht="70.5" customHeight="1" x14ac:dyDescent="0.25">
      <c r="A30" s="331"/>
      <c r="B30" s="332" t="str">
        <f>IFERROR(INDEX('Sites Terrestres'!$B$2:$B$420,MATCH(A30,'Sites Terrestres'!$A$2:$A$420,0)),"")</f>
        <v/>
      </c>
      <c r="C30" s="333"/>
      <c r="D30" s="334"/>
      <c r="E30" s="334"/>
      <c r="F30" s="335" t="str">
        <f>IF(E30="","",IF(E30=Qualification!$B$24,Qualification!$E$24,IF(E30=Qualification!$B$25,Qualification!$E$25,IF(E30=Qualification!$B$23,Qualification!$E$23))))</f>
        <v/>
      </c>
      <c r="G30" s="336"/>
      <c r="H30" s="331"/>
      <c r="I30" s="337"/>
      <c r="J30" s="338" t="str">
        <f t="shared" si="4"/>
        <v/>
      </c>
      <c r="K30" s="334"/>
      <c r="L30" s="339"/>
      <c r="M30" s="340" t="str">
        <f t="shared" si="0"/>
        <v>Renseigner les colonnes K et L</v>
      </c>
      <c r="N30" s="341"/>
      <c r="O30" s="340" t="str">
        <f t="shared" si="1"/>
        <v/>
      </c>
      <c r="P30" s="342" t="str">
        <f t="shared" si="2"/>
        <v/>
      </c>
      <c r="Q30" s="343" t="str">
        <f t="shared" si="3"/>
        <v/>
      </c>
      <c r="R30" s="344"/>
      <c r="S30" s="147"/>
    </row>
    <row r="31" spans="1:19" s="120" customFormat="1" ht="70.5" customHeight="1" x14ac:dyDescent="0.25">
      <c r="A31" s="331"/>
      <c r="B31" s="332" t="str">
        <f>IFERROR(INDEX('Sites Terrestres'!$B$2:$B$420,MATCH(A31,'Sites Terrestres'!$A$2:$A$420,0)),"")</f>
        <v/>
      </c>
      <c r="C31" s="333"/>
      <c r="D31" s="334"/>
      <c r="E31" s="334"/>
      <c r="F31" s="335" t="str">
        <f>IF(E31="","",IF(E31=Qualification!$B$24,Qualification!$E$24,IF(E31=Qualification!$B$25,Qualification!$E$25,IF(E31=Qualification!$B$23,Qualification!$E$23))))</f>
        <v/>
      </c>
      <c r="G31" s="336"/>
      <c r="H31" s="331"/>
      <c r="I31" s="337"/>
      <c r="J31" s="338" t="str">
        <f t="shared" si="4"/>
        <v/>
      </c>
      <c r="K31" s="334"/>
      <c r="L31" s="339"/>
      <c r="M31" s="340" t="str">
        <f t="shared" si="0"/>
        <v>Renseigner les colonnes K et L</v>
      </c>
      <c r="N31" s="341"/>
      <c r="O31" s="340" t="str">
        <f t="shared" si="1"/>
        <v/>
      </c>
      <c r="P31" s="342" t="str">
        <f t="shared" si="2"/>
        <v/>
      </c>
      <c r="Q31" s="343" t="str">
        <f t="shared" si="3"/>
        <v/>
      </c>
      <c r="R31" s="344"/>
      <c r="S31" s="147"/>
    </row>
    <row r="32" spans="1:19" s="120" customFormat="1" ht="70.5" customHeight="1" x14ac:dyDescent="0.25">
      <c r="A32" s="331"/>
      <c r="B32" s="332" t="str">
        <f>IFERROR(INDEX('Sites Terrestres'!$B$2:$B$420,MATCH(A32,'Sites Terrestres'!$A$2:$A$420,0)),"")</f>
        <v/>
      </c>
      <c r="C32" s="333"/>
      <c r="D32" s="334"/>
      <c r="E32" s="334"/>
      <c r="F32" s="335" t="str">
        <f>IF(E32="","",IF(E32=Qualification!$B$24,Qualification!$E$24,IF(E32=Qualification!$B$25,Qualification!$E$25,IF(E32=Qualification!$B$23,Qualification!$E$23))))</f>
        <v/>
      </c>
      <c r="G32" s="336"/>
      <c r="H32" s="331"/>
      <c r="I32" s="337"/>
      <c r="J32" s="338" t="str">
        <f t="shared" si="4"/>
        <v/>
      </c>
      <c r="K32" s="334"/>
      <c r="L32" s="339"/>
      <c r="M32" s="340" t="str">
        <f t="shared" si="0"/>
        <v>Renseigner les colonnes K et L</v>
      </c>
      <c r="N32" s="341"/>
      <c r="O32" s="340" t="str">
        <f t="shared" si="1"/>
        <v/>
      </c>
      <c r="P32" s="342" t="str">
        <f t="shared" si="2"/>
        <v/>
      </c>
      <c r="Q32" s="343" t="str">
        <f t="shared" si="3"/>
        <v/>
      </c>
      <c r="R32" s="344"/>
      <c r="S32" s="147"/>
    </row>
    <row r="33" spans="1:21" s="120" customFormat="1" ht="70.5" customHeight="1" x14ac:dyDescent="0.25">
      <c r="A33" s="331"/>
      <c r="B33" s="332" t="str">
        <f>IFERROR(INDEX('Sites Terrestres'!$B$2:$B$420,MATCH(A33,'Sites Terrestres'!$A$2:$A$420,0)),"")</f>
        <v/>
      </c>
      <c r="C33" s="333"/>
      <c r="D33" s="334"/>
      <c r="E33" s="334"/>
      <c r="F33" s="335" t="str">
        <f>IF(E33="","",IF(E33=Qualification!$B$24,Qualification!$E$24,IF(E33=Qualification!$B$25,Qualification!$E$25,IF(E33=Qualification!$B$23,Qualification!$E$23))))</f>
        <v/>
      </c>
      <c r="G33" s="336"/>
      <c r="H33" s="331"/>
      <c r="I33" s="337"/>
      <c r="J33" s="338" t="str">
        <f t="shared" si="4"/>
        <v/>
      </c>
      <c r="K33" s="334"/>
      <c r="L33" s="339"/>
      <c r="M33" s="340" t="str">
        <f t="shared" si="0"/>
        <v>Renseigner les colonnes K et L</v>
      </c>
      <c r="N33" s="341"/>
      <c r="O33" s="340" t="str">
        <f t="shared" si="1"/>
        <v/>
      </c>
      <c r="P33" s="342" t="str">
        <f t="shared" si="2"/>
        <v/>
      </c>
      <c r="Q33" s="343" t="str">
        <f t="shared" si="3"/>
        <v/>
      </c>
      <c r="R33" s="344"/>
      <c r="S33" s="147"/>
    </row>
    <row r="34" spans="1:21" s="120" customFormat="1" ht="70.5" customHeight="1" x14ac:dyDescent="0.25">
      <c r="A34" s="331"/>
      <c r="B34" s="332" t="str">
        <f>IFERROR(INDEX('Sites Terrestres'!$B$2:$B$420,MATCH(A34,'Sites Terrestres'!$A$2:$A$420,0)),"")</f>
        <v/>
      </c>
      <c r="C34" s="333"/>
      <c r="D34" s="334"/>
      <c r="E34" s="334"/>
      <c r="F34" s="335" t="str">
        <f>IF(E34="","",IF(E34=Qualification!$B$24,Qualification!$E$24,IF(E34=Qualification!$B$25,Qualification!$E$25,IF(E34=Qualification!$B$23,Qualification!$E$23))))</f>
        <v/>
      </c>
      <c r="G34" s="336"/>
      <c r="H34" s="331"/>
      <c r="I34" s="337"/>
      <c r="J34" s="338" t="str">
        <f t="shared" si="4"/>
        <v/>
      </c>
      <c r="K34" s="334"/>
      <c r="L34" s="339"/>
      <c r="M34" s="340" t="str">
        <f t="shared" si="0"/>
        <v>Renseigner les colonnes K et L</v>
      </c>
      <c r="N34" s="341"/>
      <c r="O34" s="340" t="str">
        <f t="shared" si="1"/>
        <v/>
      </c>
      <c r="P34" s="342" t="str">
        <f t="shared" si="2"/>
        <v/>
      </c>
      <c r="Q34" s="343" t="str">
        <f t="shared" si="3"/>
        <v/>
      </c>
      <c r="R34" s="344"/>
      <c r="S34" s="147"/>
    </row>
    <row r="35" spans="1:21" s="120" customFormat="1" ht="70.5" customHeight="1" x14ac:dyDescent="0.25">
      <c r="A35" s="331"/>
      <c r="B35" s="332" t="str">
        <f>IFERROR(INDEX('Sites Terrestres'!$B$2:$B$420,MATCH(A35,'Sites Terrestres'!$A$2:$A$420,0)),"")</f>
        <v/>
      </c>
      <c r="C35" s="333"/>
      <c r="D35" s="334"/>
      <c r="E35" s="334"/>
      <c r="F35" s="335" t="str">
        <f>IF(E35="","",IF(E35=Qualification!$B$24,Qualification!$E$24,IF(E35=Qualification!$B$25,Qualification!$E$25,IF(E35=Qualification!$B$23,Qualification!$E$23))))</f>
        <v/>
      </c>
      <c r="G35" s="336"/>
      <c r="H35" s="331"/>
      <c r="I35" s="337"/>
      <c r="J35" s="338" t="str">
        <f t="shared" si="4"/>
        <v/>
      </c>
      <c r="K35" s="334"/>
      <c r="L35" s="339"/>
      <c r="M35" s="340" t="str">
        <f t="shared" si="0"/>
        <v>Renseigner les colonnes K et L</v>
      </c>
      <c r="N35" s="341"/>
      <c r="O35" s="340" t="str">
        <f t="shared" si="1"/>
        <v/>
      </c>
      <c r="P35" s="342" t="str">
        <f t="shared" si="2"/>
        <v/>
      </c>
      <c r="Q35" s="343" t="str">
        <f t="shared" si="3"/>
        <v/>
      </c>
      <c r="R35" s="344"/>
      <c r="S35" s="147"/>
    </row>
    <row r="36" spans="1:21" s="120" customFormat="1" ht="70.5" customHeight="1" x14ac:dyDescent="0.25">
      <c r="A36" s="331"/>
      <c r="B36" s="332" t="str">
        <f>IFERROR(INDEX('Sites Terrestres'!$B$2:$B$420,MATCH(A36,'Sites Terrestres'!$A$2:$A$420,0)),"")</f>
        <v/>
      </c>
      <c r="C36" s="333"/>
      <c r="D36" s="334"/>
      <c r="E36" s="334"/>
      <c r="F36" s="335" t="str">
        <f>IF(E36="","",IF(E36=Qualification!$B$24,Qualification!$E$24,IF(E36=Qualification!$B$25,Qualification!$E$25,IF(E36=Qualification!$B$23,Qualification!$E$23))))</f>
        <v/>
      </c>
      <c r="G36" s="336"/>
      <c r="H36" s="331"/>
      <c r="I36" s="337"/>
      <c r="J36" s="338" t="str">
        <f t="shared" si="4"/>
        <v/>
      </c>
      <c r="K36" s="334"/>
      <c r="L36" s="339"/>
      <c r="M36" s="340" t="str">
        <f t="shared" si="0"/>
        <v>Renseigner les colonnes K et L</v>
      </c>
      <c r="N36" s="341"/>
      <c r="O36" s="340" t="str">
        <f t="shared" si="1"/>
        <v/>
      </c>
      <c r="P36" s="342" t="str">
        <f t="shared" si="2"/>
        <v/>
      </c>
      <c r="Q36" s="343" t="str">
        <f t="shared" si="3"/>
        <v/>
      </c>
      <c r="R36" s="344"/>
      <c r="S36" s="147"/>
    </row>
    <row r="37" spans="1:21" s="120" customFormat="1" ht="70.5" customHeight="1" x14ac:dyDescent="0.25">
      <c r="A37" s="331"/>
      <c r="B37" s="332" t="str">
        <f>IFERROR(INDEX('Sites Terrestres'!$B$2:$B$420,MATCH(A37,'Sites Terrestres'!$A$2:$A$420,0)),"")</f>
        <v/>
      </c>
      <c r="C37" s="333"/>
      <c r="D37" s="334"/>
      <c r="E37" s="334"/>
      <c r="F37" s="335" t="str">
        <f>IF(E37="","",IF(E37=Qualification!$B$24,Qualification!$E$24,IF(E37=Qualification!$B$25,Qualification!$E$25,IF(E37=Qualification!$B$23,Qualification!$E$23))))</f>
        <v/>
      </c>
      <c r="G37" s="336"/>
      <c r="H37" s="331"/>
      <c r="I37" s="337"/>
      <c r="J37" s="338" t="str">
        <f t="shared" si="4"/>
        <v/>
      </c>
      <c r="K37" s="334"/>
      <c r="L37" s="339"/>
      <c r="M37" s="340" t="str">
        <f t="shared" si="0"/>
        <v>Renseigner les colonnes K et L</v>
      </c>
      <c r="N37" s="341"/>
      <c r="O37" s="340" t="str">
        <f t="shared" si="1"/>
        <v/>
      </c>
      <c r="P37" s="342" t="str">
        <f t="shared" si="2"/>
        <v/>
      </c>
      <c r="Q37" s="343" t="str">
        <f t="shared" si="3"/>
        <v/>
      </c>
      <c r="R37" s="344"/>
      <c r="S37" s="147"/>
    </row>
    <row r="38" spans="1:21" s="120" customFormat="1" ht="70.5" customHeight="1" x14ac:dyDescent="0.25">
      <c r="A38" s="331"/>
      <c r="B38" s="332" t="str">
        <f>IFERROR(INDEX('Sites Terrestres'!$B$2:$B$420,MATCH(A38,'Sites Terrestres'!$A$2:$A$420,0)),"")</f>
        <v/>
      </c>
      <c r="C38" s="333"/>
      <c r="D38" s="334"/>
      <c r="E38" s="334"/>
      <c r="F38" s="335" t="str">
        <f>IF(E38="","",IF(E38=Qualification!$B$24,Qualification!$E$24,IF(E38=Qualification!$B$25,Qualification!$E$25,IF(E38=Qualification!$B$23,Qualification!$E$23))))</f>
        <v/>
      </c>
      <c r="G38" s="336"/>
      <c r="H38" s="331"/>
      <c r="I38" s="337"/>
      <c r="J38" s="338" t="str">
        <f t="shared" si="4"/>
        <v/>
      </c>
      <c r="K38" s="334"/>
      <c r="L38" s="339"/>
      <c r="M38" s="340" t="str">
        <f t="shared" si="0"/>
        <v>Renseigner les colonnes K et L</v>
      </c>
      <c r="N38" s="341"/>
      <c r="O38" s="340" t="str">
        <f t="shared" si="1"/>
        <v/>
      </c>
      <c r="P38" s="342" t="str">
        <f t="shared" si="2"/>
        <v/>
      </c>
      <c r="Q38" s="343" t="str">
        <f t="shared" si="3"/>
        <v/>
      </c>
      <c r="R38" s="344"/>
      <c r="S38" s="147"/>
    </row>
    <row r="39" spans="1:21" s="120" customFormat="1" ht="70.5" customHeight="1" x14ac:dyDescent="0.25">
      <c r="A39" s="331"/>
      <c r="B39" s="332" t="str">
        <f>IFERROR(INDEX('Sites Terrestres'!$B$2:$B$420,MATCH(A39,'Sites Terrestres'!$A$2:$A$420,0)),"")</f>
        <v/>
      </c>
      <c r="C39" s="333"/>
      <c r="D39" s="334"/>
      <c r="E39" s="334"/>
      <c r="F39" s="335" t="str">
        <f>IF(E39="","",IF(E39=Qualification!$B$24,Qualification!$E$24,IF(E39=Qualification!$B$25,Qualification!$E$25,IF(E39=Qualification!$B$23,Qualification!$E$23))))</f>
        <v/>
      </c>
      <c r="G39" s="336"/>
      <c r="H39" s="331"/>
      <c r="I39" s="337"/>
      <c r="J39" s="338" t="str">
        <f t="shared" si="4"/>
        <v/>
      </c>
      <c r="K39" s="334"/>
      <c r="L39" s="339"/>
      <c r="M39" s="340" t="str">
        <f t="shared" si="0"/>
        <v>Renseigner les colonnes K et L</v>
      </c>
      <c r="N39" s="341"/>
      <c r="O39" s="340" t="str">
        <f t="shared" si="1"/>
        <v/>
      </c>
      <c r="P39" s="342" t="str">
        <f t="shared" si="2"/>
        <v/>
      </c>
      <c r="Q39" s="343" t="str">
        <f t="shared" si="3"/>
        <v/>
      </c>
      <c r="R39" s="344"/>
      <c r="S39" s="147"/>
    </row>
    <row r="40" spans="1:21" s="120" customFormat="1" ht="70.5" customHeight="1" x14ac:dyDescent="0.25">
      <c r="A40" s="331"/>
      <c r="B40" s="332" t="str">
        <f>IFERROR(INDEX('Sites Terrestres'!$B$2:$B$420,MATCH(A40,'Sites Terrestres'!$A$2:$A$420,0)),"")</f>
        <v/>
      </c>
      <c r="C40" s="333"/>
      <c r="D40" s="334"/>
      <c r="E40" s="334"/>
      <c r="F40" s="335" t="str">
        <f>IF(E40="","",IF(E40=Qualification!$B$24,Qualification!$E$24,IF(E40=Qualification!$B$25,Qualification!$E$25,IF(E40=Qualification!$B$23,Qualification!$E$23))))</f>
        <v/>
      </c>
      <c r="G40" s="336"/>
      <c r="H40" s="331"/>
      <c r="I40" s="337"/>
      <c r="J40" s="338" t="str">
        <f t="shared" si="4"/>
        <v/>
      </c>
      <c r="K40" s="334"/>
      <c r="L40" s="339"/>
      <c r="M40" s="340" t="str">
        <f t="shared" si="0"/>
        <v>Renseigner les colonnes K et L</v>
      </c>
      <c r="N40" s="341"/>
      <c r="O40" s="340" t="str">
        <f t="shared" si="1"/>
        <v/>
      </c>
      <c r="P40" s="342" t="str">
        <f t="shared" si="2"/>
        <v/>
      </c>
      <c r="Q40" s="343" t="str">
        <f t="shared" si="3"/>
        <v/>
      </c>
      <c r="R40" s="344"/>
      <c r="S40" s="147"/>
    </row>
    <row r="41" spans="1:21" s="120" customFormat="1" ht="70.5" customHeight="1" x14ac:dyDescent="0.25">
      <c r="A41" s="331"/>
      <c r="B41" s="332" t="str">
        <f>IFERROR(INDEX('Sites Terrestres'!$B$2:$B$420,MATCH(A41,'Sites Terrestres'!$A$2:$A$420,0)),"")</f>
        <v/>
      </c>
      <c r="C41" s="333"/>
      <c r="D41" s="334"/>
      <c r="E41" s="334"/>
      <c r="F41" s="335" t="str">
        <f>IF(E41="","",IF(E41=Qualification!$B$24,Qualification!$E$24,IF(E41=Qualification!$B$25,Qualification!$E$25,IF(E41=Qualification!$B$23,Qualification!$E$23))))</f>
        <v/>
      </c>
      <c r="G41" s="336"/>
      <c r="H41" s="331"/>
      <c r="I41" s="337"/>
      <c r="J41" s="338" t="str">
        <f t="shared" si="4"/>
        <v/>
      </c>
      <c r="K41" s="334"/>
      <c r="L41" s="339"/>
      <c r="M41" s="340" t="str">
        <f t="shared" si="0"/>
        <v>Renseigner les colonnes K et L</v>
      </c>
      <c r="N41" s="341"/>
      <c r="O41" s="340" t="str">
        <f t="shared" si="1"/>
        <v/>
      </c>
      <c r="P41" s="342" t="str">
        <f t="shared" si="2"/>
        <v/>
      </c>
      <c r="Q41" s="343" t="str">
        <f t="shared" si="3"/>
        <v/>
      </c>
      <c r="R41" s="344"/>
      <c r="S41" s="147"/>
    </row>
    <row r="42" spans="1:21" s="120" customFormat="1" ht="70.5" customHeight="1" x14ac:dyDescent="0.25">
      <c r="A42" s="331"/>
      <c r="B42" s="332" t="str">
        <f>IFERROR(INDEX('Sites Terrestres'!$B$2:$B$420,MATCH(A42,'Sites Terrestres'!$A$2:$A$420,0)),"")</f>
        <v/>
      </c>
      <c r="C42" s="333"/>
      <c r="D42" s="334"/>
      <c r="E42" s="334"/>
      <c r="F42" s="335" t="str">
        <f>IF(E42="","",IF(E42=Qualification!$B$24,Qualification!$E$24,IF(E42=Qualification!$B$25,Qualification!$E$25,IF(E42=Qualification!$B$23,Qualification!$E$23))))</f>
        <v/>
      </c>
      <c r="G42" s="336"/>
      <c r="H42" s="331"/>
      <c r="I42" s="337"/>
      <c r="J42" s="338" t="str">
        <f t="shared" si="4"/>
        <v/>
      </c>
      <c r="K42" s="334"/>
      <c r="L42" s="339"/>
      <c r="M42" s="340" t="str">
        <f t="shared" si="0"/>
        <v>Renseigner les colonnes K et L</v>
      </c>
      <c r="N42" s="341"/>
      <c r="O42" s="340" t="str">
        <f t="shared" si="1"/>
        <v/>
      </c>
      <c r="P42" s="342" t="str">
        <f t="shared" si="2"/>
        <v/>
      </c>
      <c r="Q42" s="343" t="str">
        <f t="shared" si="3"/>
        <v/>
      </c>
      <c r="R42" s="344"/>
      <c r="S42" s="147"/>
    </row>
    <row r="43" spans="1:21" s="120" customFormat="1" ht="70.5" customHeight="1" x14ac:dyDescent="0.25">
      <c r="A43" s="331"/>
      <c r="B43" s="332" t="str">
        <f>IFERROR(INDEX('Sites Terrestres'!$B$2:$B$420,MATCH(A43,'Sites Terrestres'!$A$2:$A$420,0)),"")</f>
        <v/>
      </c>
      <c r="C43" s="333"/>
      <c r="D43" s="334"/>
      <c r="E43" s="334"/>
      <c r="F43" s="335" t="str">
        <f>IF(E43="","",IF(E43=Qualification!$B$24,Qualification!$E$24,IF(E43=Qualification!$B$25,Qualification!$E$25,IF(E43=Qualification!$B$23,Qualification!$E$23))))</f>
        <v/>
      </c>
      <c r="G43" s="336"/>
      <c r="H43" s="331"/>
      <c r="I43" s="337"/>
      <c r="J43" s="338" t="str">
        <f t="shared" si="4"/>
        <v/>
      </c>
      <c r="K43" s="334"/>
      <c r="L43" s="339"/>
      <c r="M43" s="340" t="str">
        <f t="shared" si="0"/>
        <v>Renseigner les colonnes K et L</v>
      </c>
      <c r="N43" s="341"/>
      <c r="O43" s="340" t="str">
        <f t="shared" si="1"/>
        <v/>
      </c>
      <c r="P43" s="342" t="str">
        <f t="shared" si="2"/>
        <v/>
      </c>
      <c r="Q43" s="343" t="str">
        <f t="shared" si="3"/>
        <v/>
      </c>
      <c r="R43" s="344"/>
      <c r="S43" s="147"/>
    </row>
    <row r="44" spans="1:21" s="120" customFormat="1" ht="70.5" customHeight="1" x14ac:dyDescent="0.25">
      <c r="A44" s="331"/>
      <c r="B44" s="332" t="str">
        <f>IFERROR(INDEX('Sites Terrestres'!$B$2:$B$420,MATCH(A44,'Sites Terrestres'!$A$2:$A$420,0)),"")</f>
        <v/>
      </c>
      <c r="C44" s="333"/>
      <c r="D44" s="334"/>
      <c r="E44" s="334"/>
      <c r="F44" s="335" t="str">
        <f>IF(E44="","",IF(E44=Qualification!$B$24,Qualification!$E$24,IF(E44=Qualification!$B$25,Qualification!$E$25,IF(E44=Qualification!$B$23,Qualification!$E$23))))</f>
        <v/>
      </c>
      <c r="G44" s="336"/>
      <c r="H44" s="331"/>
      <c r="I44" s="337"/>
      <c r="J44" s="338" t="str">
        <f t="shared" si="4"/>
        <v/>
      </c>
      <c r="K44" s="334"/>
      <c r="L44" s="339"/>
      <c r="M44" s="340" t="str">
        <f t="shared" si="0"/>
        <v>Renseigner les colonnes K et L</v>
      </c>
      <c r="N44" s="341"/>
      <c r="O44" s="340" t="str">
        <f t="shared" si="1"/>
        <v/>
      </c>
      <c r="P44" s="342" t="str">
        <f t="shared" si="2"/>
        <v/>
      </c>
      <c r="Q44" s="343" t="str">
        <f t="shared" si="3"/>
        <v/>
      </c>
      <c r="R44" s="344"/>
      <c r="S44" s="147"/>
    </row>
    <row r="45" spans="1:21" s="120" customFormat="1" ht="70.5" customHeight="1" x14ac:dyDescent="0.25">
      <c r="A45" s="331"/>
      <c r="B45" s="332" t="str">
        <f>IFERROR(INDEX('Sites Terrestres'!$B$2:$B$420,MATCH(A45,'Sites Terrestres'!$A$2:$A$420,0)),"")</f>
        <v/>
      </c>
      <c r="C45" s="333"/>
      <c r="D45" s="334"/>
      <c r="E45" s="334"/>
      <c r="F45" s="335" t="str">
        <f>IF(E45="","",IF(E45=Qualification!$B$24,Qualification!$E$24,IF(E45=Qualification!$B$25,Qualification!$E$25,IF(E45=Qualification!$B$23,Qualification!$E$23))))</f>
        <v/>
      </c>
      <c r="G45" s="336"/>
      <c r="H45" s="331"/>
      <c r="I45" s="337"/>
      <c r="J45" s="338" t="str">
        <f t="shared" si="4"/>
        <v/>
      </c>
      <c r="K45" s="334"/>
      <c r="L45" s="339"/>
      <c r="M45" s="340" t="str">
        <f t="shared" si="0"/>
        <v>Renseigner les colonnes K et L</v>
      </c>
      <c r="N45" s="341"/>
      <c r="O45" s="340" t="str">
        <f t="shared" si="1"/>
        <v/>
      </c>
      <c r="P45" s="342" t="str">
        <f t="shared" si="2"/>
        <v/>
      </c>
      <c r="Q45" s="343" t="str">
        <f t="shared" si="3"/>
        <v/>
      </c>
      <c r="R45" s="344"/>
      <c r="S45" s="147"/>
    </row>
    <row r="46" spans="1:21" s="120" customFormat="1" ht="70.5" customHeight="1" x14ac:dyDescent="0.25">
      <c r="A46" s="331"/>
      <c r="B46" s="332" t="str">
        <f>IFERROR(INDEX('Sites Terrestres'!$B$2:$B$420,MATCH(A46,'Sites Terrestres'!$A$2:$A$420,0)),"")</f>
        <v/>
      </c>
      <c r="C46" s="333"/>
      <c r="D46" s="334"/>
      <c r="E46" s="334"/>
      <c r="F46" s="335" t="str">
        <f>IF(E46="","",IF(E46=Qualification!$B$24,Qualification!$E$24,IF(E46=Qualification!$B$25,Qualification!$E$25,IF(E46=Qualification!$B$23,Qualification!$E$23))))</f>
        <v/>
      </c>
      <c r="G46" s="336"/>
      <c r="H46" s="331"/>
      <c r="I46" s="337"/>
      <c r="J46" s="338" t="str">
        <f t="shared" si="4"/>
        <v/>
      </c>
      <c r="K46" s="334"/>
      <c r="L46" s="339"/>
      <c r="M46" s="340" t="str">
        <f t="shared" si="0"/>
        <v>Renseigner les colonnes K et L</v>
      </c>
      <c r="N46" s="341"/>
      <c r="O46" s="340" t="str">
        <f t="shared" si="1"/>
        <v/>
      </c>
      <c r="P46" s="342" t="str">
        <f t="shared" si="2"/>
        <v/>
      </c>
      <c r="Q46" s="343" t="str">
        <f t="shared" si="3"/>
        <v/>
      </c>
      <c r="R46" s="344"/>
      <c r="S46" s="147"/>
    </row>
    <row r="47" spans="1:21" s="120" customFormat="1" ht="70.5" customHeight="1" x14ac:dyDescent="0.25">
      <c r="A47" s="331"/>
      <c r="B47" s="332" t="str">
        <f>IFERROR(INDEX('Sites Terrestres'!$B$2:$B$420,MATCH(A47,'Sites Terrestres'!$A$2:$A$420,0)),"")</f>
        <v/>
      </c>
      <c r="C47" s="333"/>
      <c r="D47" s="334"/>
      <c r="E47" s="334"/>
      <c r="F47" s="335" t="str">
        <f>IF(E47="","",IF(E47=Qualification!$B$24,Qualification!$E$24,IF(E47=Qualification!$B$25,Qualification!$E$25,IF(E47=Qualification!$B$23,Qualification!$E$23))))</f>
        <v/>
      </c>
      <c r="G47" s="336"/>
      <c r="H47" s="331"/>
      <c r="I47" s="337"/>
      <c r="J47" s="338" t="str">
        <f t="shared" si="4"/>
        <v/>
      </c>
      <c r="K47" s="334"/>
      <c r="L47" s="339"/>
      <c r="M47" s="340" t="str">
        <f t="shared" si="0"/>
        <v>Renseigner les colonnes K et L</v>
      </c>
      <c r="N47" s="341"/>
      <c r="O47" s="340" t="str">
        <f t="shared" si="1"/>
        <v/>
      </c>
      <c r="P47" s="342" t="str">
        <f t="shared" si="2"/>
        <v/>
      </c>
      <c r="Q47" s="343" t="str">
        <f t="shared" si="3"/>
        <v/>
      </c>
      <c r="R47" s="344"/>
      <c r="S47" s="147"/>
    </row>
    <row r="48" spans="1:21" x14ac:dyDescent="0.25"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</row>
    <row r="49" spans="2:21" x14ac:dyDescent="0.25">
      <c r="B49" s="114"/>
      <c r="C49" s="176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</row>
    <row r="50" spans="2:21" x14ac:dyDescent="0.25"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</row>
    <row r="51" spans="2:21" x14ac:dyDescent="0.25"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</row>
    <row r="52" spans="2:21" x14ac:dyDescent="0.25"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</row>
    <row r="203" spans="2:2" x14ac:dyDescent="0.25">
      <c r="B203" s="116" t="s">
        <v>11</v>
      </c>
    </row>
    <row r="204" spans="2:2" x14ac:dyDescent="0.25">
      <c r="B204" s="116" t="s">
        <v>12</v>
      </c>
    </row>
  </sheetData>
  <sheetProtection algorithmName="SHA-512" hashValue="ZIdg43zv06RZF34DF8HTHwWdOfG5lgsS1EhbOkGI8CZOrRSLpAjD4UDwyaHjkDiNU1y+NWrcfwh6oaUmnJhB6w==" saltValue="FyXTMDi5fkYEi6VF9u9KIQ==" spinCount="100000" sheet="1" objects="1" scenarios="1"/>
  <mergeCells count="10">
    <mergeCell ref="A5:B5"/>
    <mergeCell ref="A6:B6"/>
    <mergeCell ref="C9:J9"/>
    <mergeCell ref="H1:H3"/>
    <mergeCell ref="J1:L1"/>
    <mergeCell ref="J2:L2"/>
    <mergeCell ref="J3:L3"/>
    <mergeCell ref="C5:I5"/>
    <mergeCell ref="C6:I6"/>
    <mergeCell ref="K9:M9"/>
  </mergeCells>
  <phoneticPr fontId="32" type="noConversion"/>
  <conditionalFormatting sqref="D11:D47">
    <cfRule type="expression" dxfId="37" priority="5">
      <formula>IF(AND($C11&lt;&gt;"",ISBLANK($D11)),TRUE,FALSE)</formula>
    </cfRule>
  </conditionalFormatting>
  <conditionalFormatting sqref="E11:E47">
    <cfRule type="expression" dxfId="36" priority="4">
      <formula>IF(AND($C11&lt;&gt;"",ISBLANK($E11)),TRUE,FALSE)</formula>
    </cfRule>
  </conditionalFormatting>
  <conditionalFormatting sqref="G11:G47">
    <cfRule type="expression" dxfId="35" priority="2">
      <formula>IF(AND($C11&lt;&gt;"",ISBLANK($G11)),TRUE,FALSE)</formula>
    </cfRule>
  </conditionalFormatting>
  <conditionalFormatting sqref="H11:H47">
    <cfRule type="expression" dxfId="34" priority="10">
      <formula>IF(AND($C11&lt;&gt;"",ISBLANK($H11)),TRUE,FALSE)</formula>
    </cfRule>
  </conditionalFormatting>
  <conditionalFormatting sqref="I11:I47">
    <cfRule type="expression" dxfId="33" priority="7">
      <formula>IF(AND($H11="oui",ISBLANK($I11)),TRUE,FALSE)</formula>
    </cfRule>
  </conditionalFormatting>
  <conditionalFormatting sqref="K11:K47">
    <cfRule type="expression" dxfId="32" priority="8">
      <formula>IF(AND($C11&lt;&gt;"",ISBLANK($K11)),TRUE,FALSE)</formula>
    </cfRule>
  </conditionalFormatting>
  <conditionalFormatting sqref="L11:L47">
    <cfRule type="expression" dxfId="31" priority="6">
      <formula>IF(AND($K11="oui",ISBLANK($L11)),TRUE,FALSE)</formula>
    </cfRule>
  </conditionalFormatting>
  <conditionalFormatting sqref="N11:N47 R11:R47">
    <cfRule type="expression" dxfId="30" priority="14">
      <formula>IF(AND($K11="non",ISBLANK($N11)),TRUE,FALSE)</formula>
    </cfRule>
  </conditionalFormatting>
  <dataValidations count="1">
    <dataValidation type="list" allowBlank="1" showInputMessage="1" showErrorMessage="1" sqref="E11:E47" xr:uid="{03F129E0-1C02-4A8F-92BD-8D1A744A2F70}">
      <formula1>"Catégorie A ou assimilé,Catégorie B ou C ou assimilé,Stagiaire"</formula1>
    </dataValidation>
  </dataValidations>
  <pageMargins left="0.7" right="0.7" top="0.75" bottom="0.75" header="0.3" footer="0.3"/>
  <pageSetup paperSize="9" scale="70" orientation="landscape" r:id="rId1"/>
  <ignoredErrors>
    <ignoredError sqref="E8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785D68D-F33A-4935-BA02-4A5963BF96FD}">
          <x14:formula1>
            <xm:f>'Sites Terrestres'!$A$2:$A$263</xm:f>
          </x14:formula1>
          <xm:sqref>A11:A47</xm:sqref>
        </x14:dataValidation>
        <x14:dataValidation type="list" allowBlank="1" showInputMessage="1" showErrorMessage="1" xr:uid="{17DCCAFB-26E1-4985-AB0C-AD1D6A38FA3A}">
          <x14:formula1>
            <xm:f>Données!$G$2:$G$3</xm:f>
          </x14:formula1>
          <xm:sqref>K11:K47 H11:H47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rgb="FF7030A0"/>
  </sheetPr>
  <dimension ref="B1:L25"/>
  <sheetViews>
    <sheetView zoomScale="85" zoomScaleNormal="85" workbookViewId="0">
      <selection activeCell="B10" sqref="B10"/>
    </sheetView>
  </sheetViews>
  <sheetFormatPr baseColWidth="10" defaultColWidth="11.5703125" defaultRowHeight="15" x14ac:dyDescent="0.25"/>
  <cols>
    <col min="1" max="1" width="1.42578125" style="116" customWidth="1"/>
    <col min="2" max="2" width="23.28515625" style="116" customWidth="1"/>
    <col min="3" max="3" width="49" style="116" customWidth="1"/>
    <col min="4" max="4" width="73.7109375" style="116" customWidth="1"/>
    <col min="5" max="5" width="42" style="116" customWidth="1"/>
    <col min="6" max="6" width="39" style="116" customWidth="1"/>
    <col min="7" max="7" width="23" style="116" bestFit="1" customWidth="1"/>
    <col min="8" max="16384" width="11.5703125" style="116"/>
  </cols>
  <sheetData>
    <row r="1" spans="2:12" ht="30" x14ac:dyDescent="0.4">
      <c r="B1" s="115" t="s">
        <v>1514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2" ht="18" x14ac:dyDescent="0.25">
      <c r="B2" s="117" t="s">
        <v>1413</v>
      </c>
      <c r="E2" s="114"/>
      <c r="F2" s="114"/>
      <c r="G2" s="114"/>
      <c r="H2" s="114"/>
      <c r="I2" s="114"/>
      <c r="J2" s="114"/>
      <c r="K2" s="114"/>
      <c r="L2" s="114"/>
    </row>
    <row r="3" spans="2:12" ht="20.25" x14ac:dyDescent="0.25">
      <c r="B3" s="197" t="s">
        <v>1454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2:12" ht="18" x14ac:dyDescent="0.25">
      <c r="B4" s="117"/>
      <c r="C4" s="114"/>
      <c r="D4" s="114"/>
      <c r="F4" s="114"/>
      <c r="G4" s="114"/>
      <c r="H4" s="114"/>
      <c r="I4" s="114"/>
      <c r="J4" s="114"/>
      <c r="K4" s="114"/>
      <c r="L4" s="114"/>
    </row>
    <row r="5" spans="2:12" ht="18" x14ac:dyDescent="0.25">
      <c r="B5" s="495" t="s">
        <v>1400</v>
      </c>
      <c r="C5" s="495"/>
      <c r="D5" s="496" t="str">
        <f>IF(ISBLANK(NOTICE!D4),"Renseignez l'onglet Notice",NOTICE!D4)</f>
        <v>Renseignez l'onglet Notice</v>
      </c>
      <c r="E5" s="496"/>
      <c r="F5" s="114"/>
      <c r="G5" s="114"/>
      <c r="H5" s="114"/>
      <c r="I5" s="114"/>
      <c r="J5" s="114"/>
      <c r="K5" s="114"/>
    </row>
    <row r="6" spans="2:12" ht="18" x14ac:dyDescent="0.25">
      <c r="B6" s="495" t="s">
        <v>9</v>
      </c>
      <c r="C6" s="495"/>
      <c r="D6" s="496" t="str">
        <f>IF(ISBLANK(NOTICE!D5),"Renseignez l'onglet Notice",NOTICE!D5)</f>
        <v>Renseignez l'onglet Notice</v>
      </c>
      <c r="E6" s="496"/>
      <c r="F6" s="114"/>
      <c r="G6" s="114"/>
      <c r="H6" s="114"/>
      <c r="I6" s="114"/>
      <c r="J6" s="114"/>
      <c r="K6" s="114"/>
    </row>
    <row r="7" spans="2:12" ht="18" x14ac:dyDescent="0.25">
      <c r="B7" s="128"/>
      <c r="C7" s="121"/>
      <c r="D7" s="131"/>
      <c r="E7" s="114"/>
      <c r="F7" s="114"/>
      <c r="G7" s="114"/>
      <c r="H7" s="114"/>
      <c r="I7" s="114"/>
      <c r="J7" s="114"/>
      <c r="K7" s="114"/>
    </row>
    <row r="8" spans="2:12" ht="15.75" x14ac:dyDescent="0.25">
      <c r="B8" s="252" t="s">
        <v>1434</v>
      </c>
      <c r="C8" s="249"/>
      <c r="D8" s="250"/>
      <c r="E8" s="249"/>
      <c r="F8" s="114"/>
      <c r="G8" s="114"/>
      <c r="H8" s="114"/>
      <c r="I8" s="114"/>
      <c r="J8" s="114"/>
      <c r="K8" s="114"/>
      <c r="L8" s="114"/>
    </row>
    <row r="9" spans="2:12" ht="47.25" customHeight="1" x14ac:dyDescent="0.25">
      <c r="B9" s="251"/>
      <c r="C9" s="490" t="s">
        <v>1431</v>
      </c>
      <c r="D9" s="490"/>
      <c r="E9" s="490"/>
      <c r="F9" s="132"/>
      <c r="G9" s="114"/>
      <c r="H9" s="114"/>
      <c r="I9" s="114"/>
      <c r="J9" s="114"/>
      <c r="K9" s="114"/>
      <c r="L9" s="114"/>
    </row>
    <row r="10" spans="2:12" ht="42.75" customHeight="1" x14ac:dyDescent="0.25">
      <c r="B10" s="140"/>
      <c r="C10" s="491" t="s">
        <v>1441</v>
      </c>
      <c r="D10" s="491"/>
      <c r="E10" s="491"/>
      <c r="F10" s="132"/>
      <c r="G10" s="114"/>
      <c r="H10" s="114"/>
      <c r="I10" s="114"/>
      <c r="J10" s="114"/>
      <c r="K10" s="114"/>
      <c r="L10" s="114"/>
    </row>
    <row r="11" spans="2:12" ht="34.5" customHeight="1" thickBot="1" x14ac:dyDescent="0.3">
      <c r="B11" s="129"/>
      <c r="C11" s="114"/>
      <c r="D11" s="114"/>
      <c r="E11" s="114"/>
      <c r="F11" s="114"/>
      <c r="G11" s="114"/>
      <c r="H11" s="114"/>
      <c r="I11" s="114"/>
      <c r="J11" s="114"/>
      <c r="K11" s="114"/>
      <c r="L11" s="114"/>
    </row>
    <row r="12" spans="2:12" ht="18.75" thickBot="1" x14ac:dyDescent="0.3">
      <c r="B12" s="114"/>
      <c r="C12" s="345" t="s">
        <v>1425</v>
      </c>
      <c r="D12" s="346" t="s">
        <v>1516</v>
      </c>
      <c r="E12" s="114"/>
      <c r="F12" s="114"/>
      <c r="G12" s="114"/>
      <c r="H12" s="114"/>
      <c r="I12" s="114"/>
      <c r="J12" s="114"/>
      <c r="K12" s="114"/>
    </row>
    <row r="13" spans="2:12" ht="18.75" x14ac:dyDescent="0.3">
      <c r="B13" s="114"/>
      <c r="C13" s="347" t="s">
        <v>16</v>
      </c>
      <c r="D13" s="348">
        <f>'1-PRESTATION SERVICES'!E8</f>
        <v>0</v>
      </c>
      <c r="E13" s="114"/>
      <c r="F13" s="114"/>
      <c r="G13" s="114"/>
      <c r="H13" s="114"/>
      <c r="I13" s="114"/>
      <c r="J13" s="114"/>
      <c r="K13" s="114"/>
    </row>
    <row r="14" spans="2:12" ht="18.75" x14ac:dyDescent="0.3">
      <c r="B14" s="114"/>
      <c r="C14" s="349" t="s">
        <v>0</v>
      </c>
      <c r="D14" s="350">
        <f>'2-DEPENSES PERS'!D8</f>
        <v>0</v>
      </c>
      <c r="E14" s="114"/>
      <c r="F14" s="114"/>
      <c r="G14" s="114"/>
      <c r="H14" s="114"/>
      <c r="I14" s="114"/>
      <c r="J14" s="114"/>
      <c r="K14" s="114"/>
    </row>
    <row r="15" spans="2:12" ht="18.75" x14ac:dyDescent="0.3">
      <c r="B15" s="114"/>
      <c r="C15" s="349" t="s">
        <v>1399</v>
      </c>
      <c r="D15" s="350">
        <f>IF((B9)="Oui",D14*15%,0)</f>
        <v>0</v>
      </c>
      <c r="E15" s="114"/>
      <c r="F15" s="114"/>
      <c r="G15" s="114"/>
      <c r="H15" s="114"/>
      <c r="I15" s="114"/>
      <c r="J15" s="114"/>
      <c r="K15" s="114"/>
    </row>
    <row r="16" spans="2:12" ht="18.75" x14ac:dyDescent="0.3">
      <c r="B16" s="114"/>
      <c r="C16" s="349" t="s">
        <v>15</v>
      </c>
      <c r="D16" s="350">
        <f>IF((B10)="Oui",D14*5.5%,0)</f>
        <v>0</v>
      </c>
      <c r="E16" s="114"/>
      <c r="F16" s="114"/>
      <c r="G16" s="114"/>
      <c r="H16" s="114"/>
      <c r="I16" s="114"/>
      <c r="J16" s="114"/>
      <c r="K16" s="114"/>
    </row>
    <row r="17" spans="2:12" ht="42.75" customHeight="1" thickBot="1" x14ac:dyDescent="0.3">
      <c r="B17" s="114"/>
      <c r="C17" s="352" t="s">
        <v>13</v>
      </c>
      <c r="D17" s="351">
        <f>SUM(D13:D16)</f>
        <v>0</v>
      </c>
      <c r="E17" s="114"/>
      <c r="F17" s="114"/>
      <c r="G17" s="114"/>
      <c r="H17" s="114"/>
      <c r="I17" s="114"/>
      <c r="J17" s="114"/>
      <c r="K17" s="114"/>
    </row>
    <row r="18" spans="2:12" ht="15.75" thickBot="1" x14ac:dyDescent="0.3"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</row>
    <row r="19" spans="2:12" ht="64.5" customHeight="1" thickBot="1" x14ac:dyDescent="0.3">
      <c r="B19" s="492" t="s">
        <v>1517</v>
      </c>
      <c r="C19" s="493"/>
      <c r="D19" s="493"/>
      <c r="E19" s="494"/>
      <c r="F19" s="114"/>
      <c r="G19" s="114"/>
      <c r="H19" s="114"/>
      <c r="I19" s="114"/>
      <c r="J19" s="114"/>
      <c r="K19" s="114"/>
      <c r="L19" s="114"/>
    </row>
    <row r="20" spans="2:12" ht="24.75" customHeight="1" x14ac:dyDescent="0.25">
      <c r="B20" s="182"/>
      <c r="C20" s="182"/>
      <c r="D20" s="182"/>
      <c r="E20" s="182"/>
      <c r="F20" s="114"/>
      <c r="G20" s="114"/>
      <c r="H20" s="114"/>
      <c r="I20" s="114"/>
      <c r="J20" s="114"/>
      <c r="K20" s="114"/>
      <c r="L20" s="114"/>
    </row>
    <row r="21" spans="2:12" x14ac:dyDescent="0.25"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</row>
    <row r="22" spans="2:12" ht="21" x14ac:dyDescent="0.35">
      <c r="B22" s="469" t="s">
        <v>1482</v>
      </c>
      <c r="C22" s="191"/>
      <c r="D22" s="194" t="s">
        <v>1</v>
      </c>
      <c r="E22" s="195"/>
      <c r="F22" s="195"/>
      <c r="G22" s="114"/>
      <c r="H22" s="114"/>
      <c r="I22" s="114"/>
      <c r="J22" s="114"/>
      <c r="K22" s="114"/>
      <c r="L22" s="114"/>
    </row>
    <row r="23" spans="2:12" ht="21" x14ac:dyDescent="0.35">
      <c r="B23" s="469"/>
      <c r="C23" s="192"/>
      <c r="D23" s="194" t="s">
        <v>1430</v>
      </c>
      <c r="E23" s="195"/>
      <c r="F23" s="195"/>
    </row>
    <row r="24" spans="2:12" ht="21" x14ac:dyDescent="0.35">
      <c r="B24" s="469"/>
      <c r="C24" s="193"/>
      <c r="D24" s="194" t="s">
        <v>1429</v>
      </c>
      <c r="E24" s="195"/>
      <c r="F24" s="195"/>
    </row>
    <row r="25" spans="2:12" x14ac:dyDescent="0.25">
      <c r="C25" s="120"/>
      <c r="D25" s="120"/>
    </row>
  </sheetData>
  <sheetProtection algorithmName="SHA-512" hashValue="R13rh7QCrHFPPtXMsGBDke+UmQpEg4EW0cOGwoOebljPmdcAE2RxIx28NpsL0W8K6tcWdv2mY33phXOBRbzCQw==" saltValue="808GkpInd5VOvVfOrVyZuw==" spinCount="100000" sheet="1" objects="1" scenarios="1"/>
  <mergeCells count="8">
    <mergeCell ref="B22:B24"/>
    <mergeCell ref="C9:E9"/>
    <mergeCell ref="C10:E10"/>
    <mergeCell ref="B19:E19"/>
    <mergeCell ref="B5:C5"/>
    <mergeCell ref="B6:C6"/>
    <mergeCell ref="D5:E5"/>
    <mergeCell ref="D6:E6"/>
  </mergeCells>
  <conditionalFormatting sqref="B9:B10">
    <cfRule type="cellIs" dxfId="29" priority="1" operator="equal">
      <formula>""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104C89B-86D2-404A-BA90-F5D819F8A9F3}">
          <x14:formula1>
            <xm:f>Données!$G$2:$G$3</xm:f>
          </x14:formula1>
          <xm:sqref>B9:B10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4DC01-9AFC-47B9-8C09-16047A28C622}">
  <sheetPr codeName="Feuil12">
    <tabColor theme="9" tint="-0.249977111117893"/>
  </sheetPr>
  <dimension ref="A1:G19"/>
  <sheetViews>
    <sheetView zoomScale="70" zoomScaleNormal="70" workbookViewId="0">
      <selection activeCell="E15" sqref="E15"/>
    </sheetView>
  </sheetViews>
  <sheetFormatPr baseColWidth="10" defaultColWidth="11.5703125" defaultRowHeight="15" x14ac:dyDescent="0.25"/>
  <cols>
    <col min="1" max="1" width="0.85546875" style="116" customWidth="1"/>
    <col min="2" max="2" width="36.28515625" style="116" customWidth="1"/>
    <col min="3" max="3" width="41.7109375" style="116" customWidth="1"/>
    <col min="4" max="4" width="35.140625" style="116" customWidth="1"/>
    <col min="5" max="5" width="34" style="116" customWidth="1"/>
    <col min="6" max="6" width="25" style="116" customWidth="1"/>
    <col min="7" max="16384" width="11.5703125" style="116"/>
  </cols>
  <sheetData>
    <row r="1" spans="1:7" ht="4.1500000000000004" customHeight="1" thickBot="1" x14ac:dyDescent="0.3"/>
    <row r="2" spans="1:7" ht="43.15" customHeight="1" thickTop="1" thickBot="1" x14ac:dyDescent="0.3">
      <c r="B2" s="497" t="s">
        <v>1453</v>
      </c>
      <c r="C2" s="498"/>
      <c r="D2" s="498"/>
      <c r="E2" s="499"/>
    </row>
    <row r="3" spans="1:7" ht="15.75" thickTop="1" x14ac:dyDescent="0.25">
      <c r="B3" s="153"/>
      <c r="C3" s="153"/>
      <c r="D3" s="153"/>
    </row>
    <row r="4" spans="1:7" x14ac:dyDescent="0.25">
      <c r="B4" s="153"/>
      <c r="C4" s="153"/>
    </row>
    <row r="5" spans="1:7" x14ac:dyDescent="0.25">
      <c r="B5" s="185" t="s">
        <v>1463</v>
      </c>
      <c r="C5" s="183"/>
      <c r="D5" s="168" t="s">
        <v>1</v>
      </c>
    </row>
    <row r="6" spans="1:7" x14ac:dyDescent="0.25">
      <c r="B6" s="153"/>
      <c r="C6" s="184"/>
      <c r="D6" s="168" t="s">
        <v>1432</v>
      </c>
    </row>
    <row r="7" spans="1:7" ht="14.25" customHeight="1" thickBot="1" x14ac:dyDescent="0.3">
      <c r="B7" s="153"/>
      <c r="C7" s="153"/>
    </row>
    <row r="8" spans="1:7" ht="15.75" hidden="1" thickBot="1" x14ac:dyDescent="0.3">
      <c r="B8" s="153"/>
      <c r="C8" s="153"/>
    </row>
    <row r="9" spans="1:7" ht="89.25" customHeight="1" thickBot="1" x14ac:dyDescent="0.3">
      <c r="A9" s="153"/>
      <c r="B9" s="204"/>
      <c r="C9" s="158" t="s">
        <v>1464</v>
      </c>
      <c r="D9" s="201" t="s">
        <v>1450</v>
      </c>
      <c r="E9" s="202" t="s">
        <v>1465</v>
      </c>
    </row>
    <row r="10" spans="1:7" ht="24.6" customHeight="1" thickBot="1" x14ac:dyDescent="0.3">
      <c r="B10" s="253" t="s">
        <v>1515</v>
      </c>
      <c r="C10" s="254"/>
      <c r="D10" s="255">
        <f>IFERROR(C10/E10,0)</f>
        <v>0</v>
      </c>
      <c r="E10" s="256"/>
    </row>
    <row r="11" spans="1:7" x14ac:dyDescent="0.25">
      <c r="A11" s="153"/>
      <c r="B11" s="205"/>
      <c r="C11" s="153"/>
      <c r="D11" s="153"/>
      <c r="E11" s="153"/>
      <c r="F11" s="153"/>
    </row>
    <row r="12" spans="1:7" ht="15.75" thickBot="1" x14ac:dyDescent="0.3">
      <c r="A12" s="153"/>
      <c r="B12" s="153"/>
      <c r="C12" s="153"/>
      <c r="D12" s="153"/>
      <c r="E12" s="153"/>
      <c r="F12" s="153"/>
    </row>
    <row r="13" spans="1:7" ht="99" customHeight="1" thickBot="1" x14ac:dyDescent="0.3">
      <c r="B13" s="159" t="s">
        <v>1433</v>
      </c>
      <c r="C13" s="158" t="s">
        <v>1451</v>
      </c>
      <c r="D13" s="153"/>
      <c r="E13" s="153"/>
      <c r="F13" s="153"/>
      <c r="G13" s="153"/>
    </row>
    <row r="14" spans="1:7" ht="15.75" thickBot="1" x14ac:dyDescent="0.3">
      <c r="B14" s="203"/>
      <c r="C14" s="160">
        <f>B14*E10</f>
        <v>0</v>
      </c>
      <c r="D14" s="153"/>
      <c r="E14" s="153"/>
      <c r="F14" s="153"/>
      <c r="G14" s="153"/>
    </row>
    <row r="15" spans="1:7" x14ac:dyDescent="0.25">
      <c r="B15" s="169"/>
      <c r="C15" s="153"/>
      <c r="D15" s="153"/>
      <c r="E15" s="153"/>
      <c r="F15" s="153"/>
      <c r="G15" s="153"/>
    </row>
    <row r="16" spans="1:7" x14ac:dyDescent="0.25">
      <c r="B16" s="153"/>
      <c r="C16" s="153"/>
      <c r="D16" s="153"/>
      <c r="E16" s="153"/>
      <c r="F16" s="153"/>
      <c r="G16" s="153"/>
    </row>
    <row r="17" spans="2:7" x14ac:dyDescent="0.25">
      <c r="B17" s="153"/>
      <c r="C17" s="153"/>
      <c r="D17" s="153"/>
      <c r="E17" s="153"/>
      <c r="F17" s="153"/>
      <c r="G17" s="153"/>
    </row>
    <row r="18" spans="2:7" x14ac:dyDescent="0.25">
      <c r="B18" s="153"/>
      <c r="C18" s="153"/>
      <c r="D18" s="153"/>
      <c r="E18" s="153"/>
      <c r="F18" s="153"/>
      <c r="G18" s="153"/>
    </row>
    <row r="19" spans="2:7" x14ac:dyDescent="0.25">
      <c r="B19" s="153"/>
      <c r="C19" s="153"/>
      <c r="D19" s="153"/>
      <c r="E19" s="153"/>
      <c r="F19" s="153"/>
      <c r="G19" s="153"/>
    </row>
  </sheetData>
  <sheetProtection algorithmName="SHA-512" hashValue="sQTpvxoX0xkxFhCVpPg4cIaZZfeCt0RbMo0lc+Rux9VnilOAygNFcfjpr9nM7KfPXJCFgvomksdVDrz0YSg8QA==" saltValue="T6pF3foLVq794bceh/ycZA==" spinCount="100000" sheet="1" objects="1" scenarios="1"/>
  <mergeCells count="1">
    <mergeCell ref="B2:E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A55BA-4863-4A87-9E9B-9898D252F29C}">
  <sheetPr codeName="Feuil13">
    <tabColor theme="9" tint="-0.249977111117893"/>
  </sheetPr>
  <dimension ref="B1:F10"/>
  <sheetViews>
    <sheetView workbookViewId="0">
      <selection activeCell="C13" sqref="C13"/>
    </sheetView>
  </sheetViews>
  <sheetFormatPr baseColWidth="10" defaultColWidth="11.5703125" defaultRowHeight="15" x14ac:dyDescent="0.25"/>
  <cols>
    <col min="1" max="1" width="11.5703125" style="2"/>
    <col min="2" max="2" width="32.28515625" style="2" customWidth="1"/>
    <col min="3" max="3" width="26.28515625" style="2" customWidth="1"/>
    <col min="4" max="5" width="11.5703125" style="2"/>
    <col min="6" max="6" width="42.42578125" style="2" customWidth="1"/>
    <col min="7" max="16384" width="11.5703125" style="2"/>
  </cols>
  <sheetData>
    <row r="1" spans="2:6" x14ac:dyDescent="0.25">
      <c r="B1" s="174" t="s">
        <v>1452</v>
      </c>
      <c r="C1" s="116"/>
    </row>
    <row r="2" spans="2:6" ht="15.75" thickBot="1" x14ac:dyDescent="0.3">
      <c r="B2" s="116"/>
      <c r="C2" s="116"/>
    </row>
    <row r="3" spans="2:6" ht="15.75" thickBot="1" x14ac:dyDescent="0.3">
      <c r="B3" s="177" t="s">
        <v>1446</v>
      </c>
      <c r="C3" s="177" t="s">
        <v>1447</v>
      </c>
      <c r="E3" s="154"/>
      <c r="F3" s="155" t="s">
        <v>1</v>
      </c>
    </row>
    <row r="4" spans="2:6" ht="15.75" thickBot="1" x14ac:dyDescent="0.3">
      <c r="B4" s="209"/>
      <c r="C4" s="178">
        <f>B4/24</f>
        <v>0</v>
      </c>
      <c r="E4" s="156"/>
      <c r="F4" s="157" t="s">
        <v>1432</v>
      </c>
    </row>
    <row r="5" spans="2:6" x14ac:dyDescent="0.25">
      <c r="B5" s="179">
        <f>C5*24</f>
        <v>0</v>
      </c>
      <c r="C5" s="150"/>
    </row>
    <row r="8" spans="2:6" x14ac:dyDescent="0.25">
      <c r="B8" s="189" t="s">
        <v>1481</v>
      </c>
    </row>
    <row r="10" spans="2:6" x14ac:dyDescent="0.25">
      <c r="B10" s="190"/>
    </row>
  </sheetData>
  <sheetProtection algorithmName="SHA-512" hashValue="YaPNC8wvouUWtGq6UaCrqGcQLUZNsP+X8xDYEmLDGc3dQcGTWXYAwTTRFbLNsAjixv1QhINcprfQ4TnV5pSz9A==" saltValue="C7ZR1zW7Ap+vw50OcvjDvQ==" spinCount="100000" sheet="1" objects="1" scenarios="1" formatCell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392FA-6B46-437C-AE08-31EE78FC9EE0}">
  <sheetPr codeName="Feuil3">
    <tabColor rgb="FF7030A0"/>
  </sheetPr>
  <dimension ref="A1:AS400"/>
  <sheetViews>
    <sheetView topLeftCell="T1" zoomScale="86" zoomScaleNormal="86" workbookViewId="0">
      <selection activeCell="AC11" sqref="AC11"/>
    </sheetView>
  </sheetViews>
  <sheetFormatPr baseColWidth="10" defaultColWidth="11.5703125" defaultRowHeight="15" x14ac:dyDescent="0.25"/>
  <cols>
    <col min="1" max="1" width="2.28515625" style="1" customWidth="1"/>
    <col min="2" max="2" width="25" customWidth="1"/>
    <col min="3" max="3" width="18.5703125" customWidth="1"/>
    <col min="4" max="4" width="21.140625" customWidth="1"/>
    <col min="5" max="7" width="18.5703125" customWidth="1"/>
    <col min="8" max="8" width="26" customWidth="1"/>
    <col min="9" max="9" width="18.5703125" customWidth="1"/>
    <col min="10" max="10" width="29.28515625" customWidth="1"/>
    <col min="11" max="11" width="43.7109375" style="273" customWidth="1"/>
    <col min="12" max="12" width="20.42578125" customWidth="1"/>
    <col min="13" max="13" width="18.5703125" customWidth="1"/>
    <col min="14" max="14" width="22.85546875" customWidth="1"/>
    <col min="15" max="15" width="21.85546875" customWidth="1"/>
    <col min="16" max="16" width="19.7109375" customWidth="1"/>
    <col min="17" max="17" width="25.140625" customWidth="1"/>
    <col min="18" max="18" width="23.7109375" customWidth="1"/>
    <col min="19" max="19" width="25.5703125" customWidth="1"/>
    <col min="20" max="22" width="20.7109375" customWidth="1"/>
    <col min="23" max="23" width="17.42578125" customWidth="1"/>
    <col min="24" max="24" width="21.42578125" customWidth="1"/>
    <col min="25" max="25" width="26.5703125" customWidth="1"/>
    <col min="26" max="26" width="25.7109375" customWidth="1"/>
    <col min="27" max="27" width="27.5703125" style="271" customWidth="1"/>
    <col min="28" max="28" width="17" customWidth="1"/>
    <col min="29" max="29" width="20" customWidth="1"/>
    <col min="30" max="30" width="22.5703125" customWidth="1"/>
    <col min="42" max="42" width="0" hidden="1" customWidth="1"/>
    <col min="43" max="43" width="17.28515625" hidden="1" customWidth="1"/>
    <col min="44" max="124" width="0" hidden="1" customWidth="1"/>
  </cols>
  <sheetData>
    <row r="1" spans="1:45" s="274" customFormat="1" ht="15.75" x14ac:dyDescent="0.25">
      <c r="B1" s="274" t="s">
        <v>1540</v>
      </c>
      <c r="K1" s="275"/>
      <c r="AA1" s="257"/>
    </row>
    <row r="2" spans="1:45" ht="65.25" customHeight="1" x14ac:dyDescent="0.4">
      <c r="B2" s="510" t="s">
        <v>1523</v>
      </c>
      <c r="C2" s="510"/>
      <c r="D2" s="510"/>
      <c r="E2" s="510"/>
      <c r="F2" s="510"/>
      <c r="G2" s="51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45" ht="18" x14ac:dyDescent="0.25">
      <c r="B3" s="3" t="s">
        <v>1543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45" s="1" customFormat="1" ht="15.75" thickBot="1" x14ac:dyDescent="0.3"/>
    <row r="5" spans="1:45" ht="27.75" customHeight="1" thickBot="1" x14ac:dyDescent="0.3">
      <c r="B5" s="500" t="s">
        <v>1524</v>
      </c>
      <c r="C5" s="500"/>
      <c r="D5" s="519">
        <f>NOTICE!D4</f>
        <v>0</v>
      </c>
      <c r="E5" s="519"/>
      <c r="F5" s="519"/>
      <c r="G5" s="519"/>
      <c r="H5" s="519"/>
      <c r="I5" s="519"/>
      <c r="J5" s="519"/>
      <c r="K5" s="277"/>
      <c r="L5" s="1"/>
      <c r="M5" s="258" t="s">
        <v>1525</v>
      </c>
      <c r="N5" s="259"/>
      <c r="O5" s="259"/>
      <c r="P5" s="260"/>
      <c r="Q5" s="279" t="s">
        <v>1526</v>
      </c>
      <c r="R5" s="261" t="s">
        <v>1527</v>
      </c>
      <c r="S5" s="262"/>
      <c r="T5" s="262"/>
      <c r="U5" s="260" t="s">
        <v>1590</v>
      </c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45" ht="33" customHeight="1" thickBot="1" x14ac:dyDescent="0.3">
      <c r="B6" s="500" t="s">
        <v>9</v>
      </c>
      <c r="C6" s="500"/>
      <c r="D6" s="519">
        <f>NOTICE!D5</f>
        <v>0</v>
      </c>
      <c r="E6" s="519"/>
      <c r="F6" s="519"/>
      <c r="G6" s="519"/>
      <c r="H6" s="519"/>
      <c r="I6" s="519"/>
      <c r="J6" s="519"/>
      <c r="K6" s="277"/>
      <c r="L6" s="1"/>
      <c r="M6" s="511" t="s">
        <v>1545</v>
      </c>
      <c r="N6" s="512"/>
      <c r="O6" s="513"/>
      <c r="P6" s="263">
        <f>IF(SUM(AD11:AD49)&gt;0,0,SUM(Z11:Z49))</f>
        <v>0</v>
      </c>
      <c r="Q6" s="1"/>
      <c r="R6" s="521" t="s">
        <v>1546</v>
      </c>
      <c r="S6" s="522"/>
      <c r="T6" s="523"/>
      <c r="U6" s="263">
        <f>IF(SUM(AD11:AD49)=0,0,AC51)</f>
        <v>0</v>
      </c>
      <c r="V6" s="1"/>
      <c r="W6" s="1"/>
      <c r="X6" s="1"/>
      <c r="Y6" s="280" t="s">
        <v>1544</v>
      </c>
      <c r="Z6" s="264">
        <v>0.15</v>
      </c>
      <c r="AA6" s="1"/>
      <c r="AB6" s="1"/>
      <c r="AC6" s="1"/>
      <c r="AD6" s="1"/>
      <c r="AE6" s="1"/>
    </row>
    <row r="7" spans="1:45" ht="27.75" customHeight="1" x14ac:dyDescent="0.25">
      <c r="B7" s="500" t="s">
        <v>1528</v>
      </c>
      <c r="C7" s="500"/>
      <c r="D7" s="520"/>
      <c r="E7" s="520"/>
      <c r="F7" s="520"/>
      <c r="G7" s="520"/>
      <c r="H7" s="520"/>
      <c r="I7" s="520"/>
      <c r="J7" s="520"/>
      <c r="K7" s="27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65"/>
      <c r="AA7" s="1"/>
      <c r="AB7" s="1"/>
      <c r="AC7" s="1"/>
      <c r="AD7" s="1"/>
      <c r="AE7" s="1"/>
    </row>
    <row r="8" spans="1:45" ht="9" customHeight="1" thickBot="1" x14ac:dyDescent="0.3">
      <c r="B8" s="1"/>
      <c r="C8" s="1"/>
      <c r="D8" s="1"/>
      <c r="E8" s="1"/>
      <c r="F8" s="1"/>
      <c r="G8" s="1"/>
      <c r="H8" s="1"/>
      <c r="I8" s="1"/>
      <c r="J8" s="1"/>
      <c r="K8" s="26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45" s="268" customFormat="1" ht="65.25" customHeight="1" thickBot="1" x14ac:dyDescent="0.3">
      <c r="A9" s="267"/>
      <c r="B9" s="353"/>
      <c r="C9" s="353"/>
      <c r="D9" s="517" t="s">
        <v>1529</v>
      </c>
      <c r="E9" s="518"/>
      <c r="F9" s="518"/>
      <c r="G9" s="518"/>
      <c r="H9" s="518"/>
      <c r="I9" s="518"/>
      <c r="J9" s="518"/>
      <c r="K9" s="518"/>
      <c r="L9" s="354"/>
      <c r="M9" s="501" t="s">
        <v>1502</v>
      </c>
      <c r="N9" s="502"/>
      <c r="O9" s="503"/>
      <c r="P9" s="504" t="s">
        <v>1503</v>
      </c>
      <c r="Q9" s="505"/>
      <c r="R9" s="506"/>
      <c r="S9" s="355"/>
      <c r="T9" s="507" t="s">
        <v>1530</v>
      </c>
      <c r="U9" s="508"/>
      <c r="V9" s="508"/>
      <c r="W9" s="508"/>
      <c r="X9" s="508"/>
      <c r="Y9" s="508"/>
      <c r="Z9" s="508"/>
      <c r="AA9" s="509"/>
      <c r="AB9" s="514" t="s">
        <v>1542</v>
      </c>
      <c r="AC9" s="515"/>
      <c r="AD9" s="516"/>
    </row>
    <row r="10" spans="1:45" s="269" customFormat="1" ht="205.15" customHeight="1" thickBot="1" x14ac:dyDescent="0.3">
      <c r="A10" s="276"/>
      <c r="B10" s="355" t="s">
        <v>1541</v>
      </c>
      <c r="C10" s="355" t="s">
        <v>1390</v>
      </c>
      <c r="D10" s="355" t="s">
        <v>1592</v>
      </c>
      <c r="E10" s="355" t="s">
        <v>6</v>
      </c>
      <c r="F10" s="355" t="s">
        <v>1531</v>
      </c>
      <c r="G10" s="355" t="s">
        <v>1532</v>
      </c>
      <c r="H10" s="355" t="s">
        <v>1602</v>
      </c>
      <c r="I10" s="355" t="s">
        <v>1402</v>
      </c>
      <c r="J10" s="355" t="s">
        <v>1471</v>
      </c>
      <c r="K10" s="355" t="s">
        <v>1501</v>
      </c>
      <c r="L10" s="356" t="s">
        <v>1533</v>
      </c>
      <c r="M10" s="357" t="s">
        <v>1504</v>
      </c>
      <c r="N10" s="358" t="s">
        <v>1505</v>
      </c>
      <c r="O10" s="359" t="s">
        <v>1506</v>
      </c>
      <c r="P10" s="357" t="s">
        <v>1504</v>
      </c>
      <c r="Q10" s="358" t="s">
        <v>1505</v>
      </c>
      <c r="R10" s="359" t="s">
        <v>1506</v>
      </c>
      <c r="S10" s="355" t="s">
        <v>1507</v>
      </c>
      <c r="T10" s="360" t="s">
        <v>1603</v>
      </c>
      <c r="U10" s="360" t="s">
        <v>1548</v>
      </c>
      <c r="V10" s="360" t="s">
        <v>1604</v>
      </c>
      <c r="W10" s="360" t="s">
        <v>1534</v>
      </c>
      <c r="X10" s="360" t="s">
        <v>1535</v>
      </c>
      <c r="Y10" s="360" t="s">
        <v>1536</v>
      </c>
      <c r="Z10" s="360" t="s">
        <v>1605</v>
      </c>
      <c r="AA10" s="361" t="s">
        <v>1547</v>
      </c>
      <c r="AB10" s="362" t="s">
        <v>1537</v>
      </c>
      <c r="AC10" s="363" t="s">
        <v>1538</v>
      </c>
      <c r="AD10" s="364" t="s">
        <v>1606</v>
      </c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</row>
    <row r="11" spans="1:45" s="273" customFormat="1" ht="41.25" customHeight="1" x14ac:dyDescent="0.3">
      <c r="A11" s="266"/>
      <c r="B11" s="365" t="str">
        <f>IF('1-PRESTATION SERVICES'!B12="","",'1-PRESTATION SERVICES'!B12)</f>
        <v/>
      </c>
      <c r="C11" s="365" t="str">
        <f>IF('1-PRESTATION SERVICES'!C12="","",'1-PRESTATION SERVICES'!C12)</f>
        <v/>
      </c>
      <c r="D11" s="365" t="str">
        <f>IF('1-PRESTATION SERVICES'!D12="","",'1-PRESTATION SERVICES'!D12)</f>
        <v/>
      </c>
      <c r="E11" s="365" t="str">
        <f>IF('1-PRESTATION SERVICES'!E12="","",'1-PRESTATION SERVICES'!E12)</f>
        <v/>
      </c>
      <c r="F11" s="365" t="str">
        <f>IF('1-PRESTATION SERVICES'!F12="","",'1-PRESTATION SERVICES'!F12)</f>
        <v/>
      </c>
      <c r="G11" s="365" t="str">
        <f>IF('1-PRESTATION SERVICES'!G12="","",'1-PRESTATION SERVICES'!G12)</f>
        <v/>
      </c>
      <c r="H11" s="365" t="str">
        <f>IF('1-PRESTATION SERVICES'!H12="","",'1-PRESTATION SERVICES'!H12)</f>
        <v/>
      </c>
      <c r="I11" s="365" t="str">
        <f>IF('1-PRESTATION SERVICES'!I12="","",'1-PRESTATION SERVICES'!I12)</f>
        <v/>
      </c>
      <c r="J11" s="365" t="str">
        <f>IF('1-PRESTATION SERVICES'!J12="","",'1-PRESTATION SERVICES'!J12)</f>
        <v/>
      </c>
      <c r="K11" s="365" t="str">
        <f>IF('1-PRESTATION SERVICES'!K12="","",'1-PRESTATION SERVICES'!K12)</f>
        <v/>
      </c>
      <c r="L11" s="365" t="str">
        <f>IF('1-PRESTATION SERVICES'!L12="","",'1-PRESTATION SERVICES'!L12)</f>
        <v/>
      </c>
      <c r="M11" s="365" t="str">
        <f>IF('1-PRESTATION SERVICES'!M12="","",'1-PRESTATION SERVICES'!M12)</f>
        <v/>
      </c>
      <c r="N11" s="365" t="str">
        <f>IF('1-PRESTATION SERVICES'!N12="","",'1-PRESTATION SERVICES'!N12)</f>
        <v/>
      </c>
      <c r="O11" s="365" t="str">
        <f>IF('1-PRESTATION SERVICES'!O12="","",'1-PRESTATION SERVICES'!O12)</f>
        <v/>
      </c>
      <c r="P11" s="365" t="str">
        <f>IF('1-PRESTATION SERVICES'!P12="","",'1-PRESTATION SERVICES'!P12)</f>
        <v/>
      </c>
      <c r="Q11" s="365" t="str">
        <f>IF('1-PRESTATION SERVICES'!Q12="","",'1-PRESTATION SERVICES'!Q12)</f>
        <v/>
      </c>
      <c r="R11" s="365" t="str">
        <f>IF('1-PRESTATION SERVICES'!R12="","",'1-PRESTATION SERVICES'!R12)</f>
        <v/>
      </c>
      <c r="S11" s="365" t="str">
        <f>IF('1-PRESTATION SERVICES'!S12="","",'1-PRESTATION SERVICES'!S12)</f>
        <v/>
      </c>
      <c r="T11" s="366"/>
      <c r="U11" s="367" t="str">
        <f t="shared" ref="U11:U50" si="0">IFERROR(G11-T11,"")</f>
        <v/>
      </c>
      <c r="V11" s="368"/>
      <c r="W11" s="369" t="str">
        <f t="shared" ref="W11:W50" si="1">IF(G11="","",IF(G11=MIN(G11,O11,R11),"OUI","NON"))</f>
        <v/>
      </c>
      <c r="X11" s="370" t="str">
        <f t="shared" ref="X11:X50" si="2">IF(G11="","",IF(W11="OUI","sans-objet",ABS(G11-MIN(O11,R11))/MIN(O11,R11)))</f>
        <v/>
      </c>
      <c r="Y11" s="371" t="str">
        <f t="shared" ref="Y11:Y50" si="3">IF(G11="","",IF(W11="OUI","sans-objet",MIN(G11,O11,R11)*(1+$Z$6)))</f>
        <v/>
      </c>
      <c r="Z11" s="372" t="str">
        <f>IF(T11="",IF(W11="OUI",T11,IF(X11&gt;=$Z$6,Y11,T11)),MIN(Y11,T11))</f>
        <v/>
      </c>
      <c r="AA11" s="368"/>
      <c r="AB11" s="373">
        <f t="shared" ref="AB11:AB50" si="4">IF(AND($P$5="X",$U$5="X"),"ERREUR Coche P5 et U5",IF(AND($P$5="",$U$5=""),"Renseignez P5 ou U5",IF(AND($U$5="X",$P$5=""),IFERROR(H11/G11,0),IF(AND($P$5="X",$U$5=""),"Assujetti",0))))</f>
        <v>0</v>
      </c>
      <c r="AC11" s="374">
        <f t="shared" ref="AC11:AC19" si="5">IF(AB11&lt;&gt;0,IFERROR(Z11*AB11,0),0)</f>
        <v>0</v>
      </c>
      <c r="AD11" s="375">
        <f>IF(AND($P$5="X",$U$5="X"),"ERREUR Coche P5 et U5",IF(AND($P$5="",$U$5=""),"Renseignez P5 ou U5",IF(AND($U$5="X",$P$5=""),IFERROR(Z11+AC11,0),IF(AND($P$5="X",$U$5=""),"Assujetti",0))))</f>
        <v>0</v>
      </c>
    </row>
    <row r="12" spans="1:45" s="273" customFormat="1" ht="41.25" customHeight="1" x14ac:dyDescent="0.3">
      <c r="A12" s="266"/>
      <c r="B12" s="365" t="str">
        <f>IF('1-PRESTATION SERVICES'!B13="","",'1-PRESTATION SERVICES'!B13)</f>
        <v/>
      </c>
      <c r="C12" s="365" t="str">
        <f>IF('1-PRESTATION SERVICES'!C13="","",'1-PRESTATION SERVICES'!C13)</f>
        <v/>
      </c>
      <c r="D12" s="365" t="str">
        <f>IF('1-PRESTATION SERVICES'!D13="","",'1-PRESTATION SERVICES'!D13)</f>
        <v/>
      </c>
      <c r="E12" s="365" t="str">
        <f>IF('1-PRESTATION SERVICES'!E13="","",'1-PRESTATION SERVICES'!E13)</f>
        <v/>
      </c>
      <c r="F12" s="365" t="str">
        <f>IF('1-PRESTATION SERVICES'!F13="","",'1-PRESTATION SERVICES'!F13)</f>
        <v/>
      </c>
      <c r="G12" s="365" t="str">
        <f>IF('1-PRESTATION SERVICES'!G13="","",'1-PRESTATION SERVICES'!G13)</f>
        <v/>
      </c>
      <c r="H12" s="365" t="str">
        <f>IF('1-PRESTATION SERVICES'!H13="","",'1-PRESTATION SERVICES'!H13)</f>
        <v/>
      </c>
      <c r="I12" s="365" t="str">
        <f>IF('1-PRESTATION SERVICES'!I13="","",'1-PRESTATION SERVICES'!I13)</f>
        <v/>
      </c>
      <c r="J12" s="365" t="str">
        <f>IF('1-PRESTATION SERVICES'!J13="","",'1-PRESTATION SERVICES'!J13)</f>
        <v/>
      </c>
      <c r="K12" s="365" t="str">
        <f>IF('1-PRESTATION SERVICES'!K13="","",'1-PRESTATION SERVICES'!K13)</f>
        <v/>
      </c>
      <c r="L12" s="365" t="str">
        <f>IF('1-PRESTATION SERVICES'!L13="","",'1-PRESTATION SERVICES'!L13)</f>
        <v/>
      </c>
      <c r="M12" s="365" t="str">
        <f>IF('1-PRESTATION SERVICES'!M13="","",'1-PRESTATION SERVICES'!M13)</f>
        <v/>
      </c>
      <c r="N12" s="365" t="str">
        <f>IF('1-PRESTATION SERVICES'!N13="","",'1-PRESTATION SERVICES'!N13)</f>
        <v/>
      </c>
      <c r="O12" s="365" t="str">
        <f>IF('1-PRESTATION SERVICES'!O13="","",'1-PRESTATION SERVICES'!O13)</f>
        <v/>
      </c>
      <c r="P12" s="365" t="str">
        <f>IF('1-PRESTATION SERVICES'!P13="","",'1-PRESTATION SERVICES'!P13)</f>
        <v/>
      </c>
      <c r="Q12" s="365" t="str">
        <f>IF('1-PRESTATION SERVICES'!Q13="","",'1-PRESTATION SERVICES'!Q13)</f>
        <v/>
      </c>
      <c r="R12" s="365" t="str">
        <f>IF('1-PRESTATION SERVICES'!R13="","",'1-PRESTATION SERVICES'!R13)</f>
        <v/>
      </c>
      <c r="S12" s="365" t="str">
        <f>IF('1-PRESTATION SERVICES'!S13="","",'1-PRESTATION SERVICES'!S13)</f>
        <v/>
      </c>
      <c r="T12" s="366"/>
      <c r="U12" s="367" t="str">
        <f t="shared" si="0"/>
        <v/>
      </c>
      <c r="V12" s="376"/>
      <c r="W12" s="369" t="str">
        <f t="shared" si="1"/>
        <v/>
      </c>
      <c r="X12" s="370" t="str">
        <f t="shared" si="2"/>
        <v/>
      </c>
      <c r="Y12" s="371" t="str">
        <f t="shared" si="3"/>
        <v/>
      </c>
      <c r="Z12" s="372" t="str">
        <f t="shared" ref="Z12:Z49" si="6">IF(T12="",IF(W12="OUI",T12,IF(X12&gt;=$Z$6,Y12,T12)),MIN(Y12,T12))</f>
        <v/>
      </c>
      <c r="AA12" s="376"/>
      <c r="AB12" s="373">
        <f t="shared" si="4"/>
        <v>0</v>
      </c>
      <c r="AC12" s="374">
        <f t="shared" si="5"/>
        <v>0</v>
      </c>
      <c r="AD12" s="375">
        <f t="shared" ref="AD12:AD48" si="7">IF(AND($P$5="X",$U$5="X"),"ERREUR Coche P5 et U5",IF(AND($P$5="",$U$5=""),"Renseignez P5 ou U5",IF(AND($U$5="X",$P$5=""),IFERROR(Z12+AC12,0),IF(AND($P$5="X",$U$5=""),"Assujetti",0))))</f>
        <v>0</v>
      </c>
    </row>
    <row r="13" spans="1:45" s="273" customFormat="1" ht="41.25" customHeight="1" x14ac:dyDescent="0.3">
      <c r="A13" s="266"/>
      <c r="B13" s="365" t="str">
        <f>IF('1-PRESTATION SERVICES'!B14="","",'1-PRESTATION SERVICES'!B14)</f>
        <v/>
      </c>
      <c r="C13" s="365" t="str">
        <f>IF('1-PRESTATION SERVICES'!C14="","",'1-PRESTATION SERVICES'!C14)</f>
        <v/>
      </c>
      <c r="D13" s="365" t="str">
        <f>IF('1-PRESTATION SERVICES'!D14="","",'1-PRESTATION SERVICES'!D14)</f>
        <v/>
      </c>
      <c r="E13" s="365" t="str">
        <f>IF('1-PRESTATION SERVICES'!E14="","",'1-PRESTATION SERVICES'!E14)</f>
        <v/>
      </c>
      <c r="F13" s="365" t="str">
        <f>IF('1-PRESTATION SERVICES'!F14="","",'1-PRESTATION SERVICES'!F14)</f>
        <v/>
      </c>
      <c r="G13" s="365" t="str">
        <f>IF('1-PRESTATION SERVICES'!G14="","",'1-PRESTATION SERVICES'!G14)</f>
        <v/>
      </c>
      <c r="H13" s="365" t="str">
        <f>IF('1-PRESTATION SERVICES'!H14="","",'1-PRESTATION SERVICES'!H14)</f>
        <v/>
      </c>
      <c r="I13" s="365" t="str">
        <f>IF('1-PRESTATION SERVICES'!I14="","",'1-PRESTATION SERVICES'!I14)</f>
        <v/>
      </c>
      <c r="J13" s="365" t="str">
        <f>IF('1-PRESTATION SERVICES'!J14="","",'1-PRESTATION SERVICES'!J14)</f>
        <v/>
      </c>
      <c r="K13" s="365" t="str">
        <f>IF('1-PRESTATION SERVICES'!K14="","",'1-PRESTATION SERVICES'!K14)</f>
        <v/>
      </c>
      <c r="L13" s="365" t="str">
        <f>IF('1-PRESTATION SERVICES'!L14="","",'1-PRESTATION SERVICES'!L14)</f>
        <v/>
      </c>
      <c r="M13" s="365" t="str">
        <f>IF('1-PRESTATION SERVICES'!M14="","",'1-PRESTATION SERVICES'!M14)</f>
        <v/>
      </c>
      <c r="N13" s="365" t="str">
        <f>IF('1-PRESTATION SERVICES'!N14="","",'1-PRESTATION SERVICES'!N14)</f>
        <v/>
      </c>
      <c r="O13" s="365" t="str">
        <f>IF('1-PRESTATION SERVICES'!O14="","",'1-PRESTATION SERVICES'!O14)</f>
        <v/>
      </c>
      <c r="P13" s="365" t="str">
        <f>IF('1-PRESTATION SERVICES'!P14="","",'1-PRESTATION SERVICES'!P14)</f>
        <v/>
      </c>
      <c r="Q13" s="365" t="str">
        <f>IF('1-PRESTATION SERVICES'!Q14="","",'1-PRESTATION SERVICES'!Q14)</f>
        <v/>
      </c>
      <c r="R13" s="365" t="str">
        <f>IF('1-PRESTATION SERVICES'!R14="","",'1-PRESTATION SERVICES'!R14)</f>
        <v/>
      </c>
      <c r="S13" s="365" t="str">
        <f>IF('1-PRESTATION SERVICES'!S14="","",'1-PRESTATION SERVICES'!S14)</f>
        <v/>
      </c>
      <c r="T13" s="366"/>
      <c r="U13" s="367" t="str">
        <f t="shared" si="0"/>
        <v/>
      </c>
      <c r="V13" s="376"/>
      <c r="W13" s="369" t="str">
        <f t="shared" si="1"/>
        <v/>
      </c>
      <c r="X13" s="370" t="str">
        <f t="shared" si="2"/>
        <v/>
      </c>
      <c r="Y13" s="371" t="str">
        <f t="shared" si="3"/>
        <v/>
      </c>
      <c r="Z13" s="372" t="str">
        <f t="shared" si="6"/>
        <v/>
      </c>
      <c r="AA13" s="376"/>
      <c r="AB13" s="373">
        <f t="shared" si="4"/>
        <v>0</v>
      </c>
      <c r="AC13" s="374">
        <f t="shared" si="5"/>
        <v>0</v>
      </c>
      <c r="AD13" s="375">
        <f t="shared" si="7"/>
        <v>0</v>
      </c>
    </row>
    <row r="14" spans="1:45" s="273" customFormat="1" ht="41.25" customHeight="1" x14ac:dyDescent="0.3">
      <c r="A14" s="266"/>
      <c r="B14" s="365" t="str">
        <f>IF('1-PRESTATION SERVICES'!B15="","",'1-PRESTATION SERVICES'!B15)</f>
        <v/>
      </c>
      <c r="C14" s="365" t="str">
        <f>IF('1-PRESTATION SERVICES'!C15="","",'1-PRESTATION SERVICES'!C15)</f>
        <v/>
      </c>
      <c r="D14" s="365" t="str">
        <f>IF('1-PRESTATION SERVICES'!D15="","",'1-PRESTATION SERVICES'!D15)</f>
        <v/>
      </c>
      <c r="E14" s="365" t="str">
        <f>IF('1-PRESTATION SERVICES'!E15="","",'1-PRESTATION SERVICES'!E15)</f>
        <v/>
      </c>
      <c r="F14" s="365" t="str">
        <f>IF('1-PRESTATION SERVICES'!F15="","",'1-PRESTATION SERVICES'!F15)</f>
        <v/>
      </c>
      <c r="G14" s="365" t="str">
        <f>IF('1-PRESTATION SERVICES'!G15="","",'1-PRESTATION SERVICES'!G15)</f>
        <v/>
      </c>
      <c r="H14" s="365" t="str">
        <f>IF('1-PRESTATION SERVICES'!H15="","",'1-PRESTATION SERVICES'!H15)</f>
        <v/>
      </c>
      <c r="I14" s="365" t="str">
        <f>IF('1-PRESTATION SERVICES'!I15="","",'1-PRESTATION SERVICES'!I15)</f>
        <v/>
      </c>
      <c r="J14" s="365" t="str">
        <f>IF('1-PRESTATION SERVICES'!J15="","",'1-PRESTATION SERVICES'!J15)</f>
        <v/>
      </c>
      <c r="K14" s="365" t="str">
        <f>IF('1-PRESTATION SERVICES'!K15="","",'1-PRESTATION SERVICES'!K15)</f>
        <v/>
      </c>
      <c r="L14" s="365" t="str">
        <f>IF('1-PRESTATION SERVICES'!L15="","",'1-PRESTATION SERVICES'!L15)</f>
        <v/>
      </c>
      <c r="M14" s="365" t="str">
        <f>IF('1-PRESTATION SERVICES'!M15="","",'1-PRESTATION SERVICES'!M15)</f>
        <v/>
      </c>
      <c r="N14" s="365" t="str">
        <f>IF('1-PRESTATION SERVICES'!N15="","",'1-PRESTATION SERVICES'!N15)</f>
        <v/>
      </c>
      <c r="O14" s="365" t="str">
        <f>IF('1-PRESTATION SERVICES'!O15="","",'1-PRESTATION SERVICES'!O15)</f>
        <v/>
      </c>
      <c r="P14" s="365" t="str">
        <f>IF('1-PRESTATION SERVICES'!P15="","",'1-PRESTATION SERVICES'!P15)</f>
        <v/>
      </c>
      <c r="Q14" s="365" t="str">
        <f>IF('1-PRESTATION SERVICES'!Q15="","",'1-PRESTATION SERVICES'!Q15)</f>
        <v/>
      </c>
      <c r="R14" s="365" t="str">
        <f>IF('1-PRESTATION SERVICES'!R15="","",'1-PRESTATION SERVICES'!R15)</f>
        <v/>
      </c>
      <c r="S14" s="365" t="str">
        <f>IF('1-PRESTATION SERVICES'!S15="","",'1-PRESTATION SERVICES'!S15)</f>
        <v/>
      </c>
      <c r="T14" s="366"/>
      <c r="U14" s="367" t="str">
        <f t="shared" si="0"/>
        <v/>
      </c>
      <c r="V14" s="376"/>
      <c r="W14" s="369" t="str">
        <f t="shared" si="1"/>
        <v/>
      </c>
      <c r="X14" s="370" t="str">
        <f t="shared" si="2"/>
        <v/>
      </c>
      <c r="Y14" s="371" t="str">
        <f t="shared" si="3"/>
        <v/>
      </c>
      <c r="Z14" s="372" t="str">
        <f t="shared" si="6"/>
        <v/>
      </c>
      <c r="AA14" s="376"/>
      <c r="AB14" s="373">
        <f t="shared" si="4"/>
        <v>0</v>
      </c>
      <c r="AC14" s="374">
        <f t="shared" si="5"/>
        <v>0</v>
      </c>
      <c r="AD14" s="375">
        <f t="shared" si="7"/>
        <v>0</v>
      </c>
    </row>
    <row r="15" spans="1:45" s="273" customFormat="1" ht="41.25" customHeight="1" x14ac:dyDescent="0.3">
      <c r="A15" s="266"/>
      <c r="B15" s="365" t="str">
        <f>IF('1-PRESTATION SERVICES'!B16="","",'1-PRESTATION SERVICES'!B16)</f>
        <v/>
      </c>
      <c r="C15" s="365" t="str">
        <f>IF('1-PRESTATION SERVICES'!C16="","",'1-PRESTATION SERVICES'!C16)</f>
        <v/>
      </c>
      <c r="D15" s="365" t="str">
        <f>IF('1-PRESTATION SERVICES'!D16="","",'1-PRESTATION SERVICES'!D16)</f>
        <v/>
      </c>
      <c r="E15" s="365" t="str">
        <f>IF('1-PRESTATION SERVICES'!E16="","",'1-PRESTATION SERVICES'!E16)</f>
        <v/>
      </c>
      <c r="F15" s="365" t="str">
        <f>IF('1-PRESTATION SERVICES'!F16="","",'1-PRESTATION SERVICES'!F16)</f>
        <v/>
      </c>
      <c r="G15" s="365" t="str">
        <f>IF('1-PRESTATION SERVICES'!G16="","",'1-PRESTATION SERVICES'!G16)</f>
        <v/>
      </c>
      <c r="H15" s="365" t="str">
        <f>IF('1-PRESTATION SERVICES'!H16="","",'1-PRESTATION SERVICES'!H16)</f>
        <v/>
      </c>
      <c r="I15" s="365" t="str">
        <f>IF('1-PRESTATION SERVICES'!I16="","",'1-PRESTATION SERVICES'!I16)</f>
        <v/>
      </c>
      <c r="J15" s="365" t="str">
        <f>IF('1-PRESTATION SERVICES'!J16="","",'1-PRESTATION SERVICES'!J16)</f>
        <v/>
      </c>
      <c r="K15" s="365" t="str">
        <f>IF('1-PRESTATION SERVICES'!K16="","",'1-PRESTATION SERVICES'!K16)</f>
        <v/>
      </c>
      <c r="L15" s="365" t="str">
        <f>IF('1-PRESTATION SERVICES'!L16="","",'1-PRESTATION SERVICES'!L16)</f>
        <v/>
      </c>
      <c r="M15" s="365" t="str">
        <f>IF('1-PRESTATION SERVICES'!M16="","",'1-PRESTATION SERVICES'!M16)</f>
        <v/>
      </c>
      <c r="N15" s="365" t="str">
        <f>IF('1-PRESTATION SERVICES'!N16="","",'1-PRESTATION SERVICES'!N16)</f>
        <v/>
      </c>
      <c r="O15" s="365" t="str">
        <f>IF('1-PRESTATION SERVICES'!O16="","",'1-PRESTATION SERVICES'!O16)</f>
        <v/>
      </c>
      <c r="P15" s="365" t="str">
        <f>IF('1-PRESTATION SERVICES'!P16="","",'1-PRESTATION SERVICES'!P16)</f>
        <v/>
      </c>
      <c r="Q15" s="365" t="str">
        <f>IF('1-PRESTATION SERVICES'!Q16="","",'1-PRESTATION SERVICES'!Q16)</f>
        <v/>
      </c>
      <c r="R15" s="365" t="str">
        <f>IF('1-PRESTATION SERVICES'!R16="","",'1-PRESTATION SERVICES'!R16)</f>
        <v/>
      </c>
      <c r="S15" s="365" t="str">
        <f>IF('1-PRESTATION SERVICES'!S16="","",'1-PRESTATION SERVICES'!S16)</f>
        <v/>
      </c>
      <c r="T15" s="366"/>
      <c r="U15" s="367" t="str">
        <f t="shared" si="0"/>
        <v/>
      </c>
      <c r="V15" s="376"/>
      <c r="W15" s="369" t="str">
        <f t="shared" si="1"/>
        <v/>
      </c>
      <c r="X15" s="370" t="str">
        <f t="shared" si="2"/>
        <v/>
      </c>
      <c r="Y15" s="371" t="str">
        <f t="shared" si="3"/>
        <v/>
      </c>
      <c r="Z15" s="372" t="str">
        <f t="shared" si="6"/>
        <v/>
      </c>
      <c r="AA15" s="376"/>
      <c r="AB15" s="373">
        <f t="shared" si="4"/>
        <v>0</v>
      </c>
      <c r="AC15" s="374">
        <f t="shared" si="5"/>
        <v>0</v>
      </c>
      <c r="AD15" s="375">
        <f t="shared" si="7"/>
        <v>0</v>
      </c>
    </row>
    <row r="16" spans="1:45" s="273" customFormat="1" ht="41.25" customHeight="1" x14ac:dyDescent="0.3">
      <c r="A16" s="266"/>
      <c r="B16" s="365" t="str">
        <f>IF('1-PRESTATION SERVICES'!B17="","",'1-PRESTATION SERVICES'!B17)</f>
        <v/>
      </c>
      <c r="C16" s="365" t="str">
        <f>IF('1-PRESTATION SERVICES'!C17="","",'1-PRESTATION SERVICES'!C17)</f>
        <v/>
      </c>
      <c r="D16" s="365" t="str">
        <f>IF('1-PRESTATION SERVICES'!D17="","",'1-PRESTATION SERVICES'!D17)</f>
        <v/>
      </c>
      <c r="E16" s="365" t="str">
        <f>IF('1-PRESTATION SERVICES'!E17="","",'1-PRESTATION SERVICES'!E17)</f>
        <v/>
      </c>
      <c r="F16" s="365" t="str">
        <f>IF('1-PRESTATION SERVICES'!F17="","",'1-PRESTATION SERVICES'!F17)</f>
        <v/>
      </c>
      <c r="G16" s="365" t="str">
        <f>IF('1-PRESTATION SERVICES'!G17="","",'1-PRESTATION SERVICES'!G17)</f>
        <v/>
      </c>
      <c r="H16" s="365" t="str">
        <f>IF('1-PRESTATION SERVICES'!H17="","",'1-PRESTATION SERVICES'!H17)</f>
        <v/>
      </c>
      <c r="I16" s="365" t="str">
        <f>IF('1-PRESTATION SERVICES'!I17="","",'1-PRESTATION SERVICES'!I17)</f>
        <v/>
      </c>
      <c r="J16" s="365" t="str">
        <f>IF('1-PRESTATION SERVICES'!J17="","",'1-PRESTATION SERVICES'!J17)</f>
        <v/>
      </c>
      <c r="K16" s="365" t="str">
        <f>IF('1-PRESTATION SERVICES'!K17="","",'1-PRESTATION SERVICES'!K17)</f>
        <v/>
      </c>
      <c r="L16" s="365" t="str">
        <f>IF('1-PRESTATION SERVICES'!L17="","",'1-PRESTATION SERVICES'!L17)</f>
        <v/>
      </c>
      <c r="M16" s="365" t="str">
        <f>IF('1-PRESTATION SERVICES'!M17="","",'1-PRESTATION SERVICES'!M17)</f>
        <v/>
      </c>
      <c r="N16" s="365" t="str">
        <f>IF('1-PRESTATION SERVICES'!N17="","",'1-PRESTATION SERVICES'!N17)</f>
        <v/>
      </c>
      <c r="O16" s="365" t="str">
        <f>IF('1-PRESTATION SERVICES'!O17="","",'1-PRESTATION SERVICES'!O17)</f>
        <v/>
      </c>
      <c r="P16" s="365" t="str">
        <f>IF('1-PRESTATION SERVICES'!P17="","",'1-PRESTATION SERVICES'!P17)</f>
        <v/>
      </c>
      <c r="Q16" s="365" t="str">
        <f>IF('1-PRESTATION SERVICES'!Q17="","",'1-PRESTATION SERVICES'!Q17)</f>
        <v/>
      </c>
      <c r="R16" s="365" t="str">
        <f>IF('1-PRESTATION SERVICES'!R17="","",'1-PRESTATION SERVICES'!R17)</f>
        <v/>
      </c>
      <c r="S16" s="365" t="str">
        <f>IF('1-PRESTATION SERVICES'!S17="","",'1-PRESTATION SERVICES'!S17)</f>
        <v/>
      </c>
      <c r="T16" s="366"/>
      <c r="U16" s="367" t="str">
        <f t="shared" si="0"/>
        <v/>
      </c>
      <c r="V16" s="376"/>
      <c r="W16" s="369" t="str">
        <f t="shared" si="1"/>
        <v/>
      </c>
      <c r="X16" s="370" t="str">
        <f t="shared" si="2"/>
        <v/>
      </c>
      <c r="Y16" s="371" t="str">
        <f t="shared" si="3"/>
        <v/>
      </c>
      <c r="Z16" s="372" t="str">
        <f t="shared" si="6"/>
        <v/>
      </c>
      <c r="AA16" s="376"/>
      <c r="AB16" s="373">
        <f t="shared" si="4"/>
        <v>0</v>
      </c>
      <c r="AC16" s="374">
        <f t="shared" si="5"/>
        <v>0</v>
      </c>
      <c r="AD16" s="375">
        <f t="shared" si="7"/>
        <v>0</v>
      </c>
    </row>
    <row r="17" spans="1:30" s="273" customFormat="1" ht="41.25" customHeight="1" x14ac:dyDescent="0.3">
      <c r="A17" s="266"/>
      <c r="B17" s="365" t="str">
        <f>IF('1-PRESTATION SERVICES'!B18="","",'1-PRESTATION SERVICES'!B18)</f>
        <v/>
      </c>
      <c r="C17" s="365" t="str">
        <f>IF('1-PRESTATION SERVICES'!C18="","",'1-PRESTATION SERVICES'!C18)</f>
        <v/>
      </c>
      <c r="D17" s="365" t="str">
        <f>IF('1-PRESTATION SERVICES'!D18="","",'1-PRESTATION SERVICES'!D18)</f>
        <v/>
      </c>
      <c r="E17" s="365" t="str">
        <f>IF('1-PRESTATION SERVICES'!E18="","",'1-PRESTATION SERVICES'!E18)</f>
        <v/>
      </c>
      <c r="F17" s="365" t="str">
        <f>IF('1-PRESTATION SERVICES'!F18="","",'1-PRESTATION SERVICES'!F18)</f>
        <v/>
      </c>
      <c r="G17" s="365" t="str">
        <f>IF('1-PRESTATION SERVICES'!G18="","",'1-PRESTATION SERVICES'!G18)</f>
        <v/>
      </c>
      <c r="H17" s="365" t="str">
        <f>IF('1-PRESTATION SERVICES'!H18="","",'1-PRESTATION SERVICES'!H18)</f>
        <v/>
      </c>
      <c r="I17" s="365" t="str">
        <f>IF('1-PRESTATION SERVICES'!I18="","",'1-PRESTATION SERVICES'!I18)</f>
        <v/>
      </c>
      <c r="J17" s="365" t="str">
        <f>IF('1-PRESTATION SERVICES'!J18="","",'1-PRESTATION SERVICES'!J18)</f>
        <v/>
      </c>
      <c r="K17" s="365" t="str">
        <f>IF('1-PRESTATION SERVICES'!K18="","",'1-PRESTATION SERVICES'!K18)</f>
        <v/>
      </c>
      <c r="L17" s="365" t="str">
        <f>IF('1-PRESTATION SERVICES'!L18="","",'1-PRESTATION SERVICES'!L18)</f>
        <v/>
      </c>
      <c r="M17" s="365" t="str">
        <f>IF('1-PRESTATION SERVICES'!M18="","",'1-PRESTATION SERVICES'!M18)</f>
        <v/>
      </c>
      <c r="N17" s="365" t="str">
        <f>IF('1-PRESTATION SERVICES'!N18="","",'1-PRESTATION SERVICES'!N18)</f>
        <v/>
      </c>
      <c r="O17" s="365" t="str">
        <f>IF('1-PRESTATION SERVICES'!O18="","",'1-PRESTATION SERVICES'!O18)</f>
        <v/>
      </c>
      <c r="P17" s="365" t="str">
        <f>IF('1-PRESTATION SERVICES'!P18="","",'1-PRESTATION SERVICES'!P18)</f>
        <v/>
      </c>
      <c r="Q17" s="365" t="str">
        <f>IF('1-PRESTATION SERVICES'!Q18="","",'1-PRESTATION SERVICES'!Q18)</f>
        <v/>
      </c>
      <c r="R17" s="365" t="str">
        <f>IF('1-PRESTATION SERVICES'!R18="","",'1-PRESTATION SERVICES'!R18)</f>
        <v/>
      </c>
      <c r="S17" s="365" t="str">
        <f>IF('1-PRESTATION SERVICES'!S18="","",'1-PRESTATION SERVICES'!S18)</f>
        <v/>
      </c>
      <c r="T17" s="366"/>
      <c r="U17" s="367" t="str">
        <f t="shared" si="0"/>
        <v/>
      </c>
      <c r="V17" s="376"/>
      <c r="W17" s="369" t="str">
        <f t="shared" si="1"/>
        <v/>
      </c>
      <c r="X17" s="370" t="str">
        <f t="shared" si="2"/>
        <v/>
      </c>
      <c r="Y17" s="371" t="str">
        <f t="shared" si="3"/>
        <v/>
      </c>
      <c r="Z17" s="372" t="str">
        <f t="shared" si="6"/>
        <v/>
      </c>
      <c r="AA17" s="376"/>
      <c r="AB17" s="373">
        <f t="shared" si="4"/>
        <v>0</v>
      </c>
      <c r="AC17" s="374">
        <f t="shared" si="5"/>
        <v>0</v>
      </c>
      <c r="AD17" s="375">
        <f t="shared" si="7"/>
        <v>0</v>
      </c>
    </row>
    <row r="18" spans="1:30" s="273" customFormat="1" ht="41.25" customHeight="1" x14ac:dyDescent="0.3">
      <c r="A18" s="266"/>
      <c r="B18" s="365" t="str">
        <f>IF('1-PRESTATION SERVICES'!B19="","",'1-PRESTATION SERVICES'!B19)</f>
        <v/>
      </c>
      <c r="C18" s="365" t="str">
        <f>IF('1-PRESTATION SERVICES'!C19="","",'1-PRESTATION SERVICES'!C19)</f>
        <v/>
      </c>
      <c r="D18" s="365" t="str">
        <f>IF('1-PRESTATION SERVICES'!D19="","",'1-PRESTATION SERVICES'!D19)</f>
        <v/>
      </c>
      <c r="E18" s="365" t="str">
        <f>IF('1-PRESTATION SERVICES'!E19="","",'1-PRESTATION SERVICES'!E19)</f>
        <v/>
      </c>
      <c r="F18" s="365" t="str">
        <f>IF('1-PRESTATION SERVICES'!F19="","",'1-PRESTATION SERVICES'!F19)</f>
        <v/>
      </c>
      <c r="G18" s="365" t="str">
        <f>IF('1-PRESTATION SERVICES'!G19="","",'1-PRESTATION SERVICES'!G19)</f>
        <v/>
      </c>
      <c r="H18" s="365" t="str">
        <f>IF('1-PRESTATION SERVICES'!H19="","",'1-PRESTATION SERVICES'!H19)</f>
        <v/>
      </c>
      <c r="I18" s="365" t="str">
        <f>IF('1-PRESTATION SERVICES'!I19="","",'1-PRESTATION SERVICES'!I19)</f>
        <v/>
      </c>
      <c r="J18" s="365" t="str">
        <f>IF('1-PRESTATION SERVICES'!J19="","",'1-PRESTATION SERVICES'!J19)</f>
        <v/>
      </c>
      <c r="K18" s="365" t="str">
        <f>IF('1-PRESTATION SERVICES'!K19="","",'1-PRESTATION SERVICES'!K19)</f>
        <v/>
      </c>
      <c r="L18" s="365" t="str">
        <f>IF('1-PRESTATION SERVICES'!L19="","",'1-PRESTATION SERVICES'!L19)</f>
        <v/>
      </c>
      <c r="M18" s="365" t="str">
        <f>IF('1-PRESTATION SERVICES'!M19="","",'1-PRESTATION SERVICES'!M19)</f>
        <v/>
      </c>
      <c r="N18" s="365" t="str">
        <f>IF('1-PRESTATION SERVICES'!N19="","",'1-PRESTATION SERVICES'!N19)</f>
        <v/>
      </c>
      <c r="O18" s="365" t="str">
        <f>IF('1-PRESTATION SERVICES'!O19="","",'1-PRESTATION SERVICES'!O19)</f>
        <v/>
      </c>
      <c r="P18" s="365" t="str">
        <f>IF('1-PRESTATION SERVICES'!P19="","",'1-PRESTATION SERVICES'!P19)</f>
        <v/>
      </c>
      <c r="Q18" s="365" t="str">
        <f>IF('1-PRESTATION SERVICES'!Q19="","",'1-PRESTATION SERVICES'!Q19)</f>
        <v/>
      </c>
      <c r="R18" s="365" t="str">
        <f>IF('1-PRESTATION SERVICES'!R19="","",'1-PRESTATION SERVICES'!R19)</f>
        <v/>
      </c>
      <c r="S18" s="365" t="str">
        <f>IF('1-PRESTATION SERVICES'!S19="","",'1-PRESTATION SERVICES'!S19)</f>
        <v/>
      </c>
      <c r="T18" s="366"/>
      <c r="U18" s="367" t="str">
        <f t="shared" si="0"/>
        <v/>
      </c>
      <c r="V18" s="376"/>
      <c r="W18" s="369" t="str">
        <f t="shared" si="1"/>
        <v/>
      </c>
      <c r="X18" s="370" t="str">
        <f t="shared" si="2"/>
        <v/>
      </c>
      <c r="Y18" s="371" t="str">
        <f t="shared" si="3"/>
        <v/>
      </c>
      <c r="Z18" s="372" t="str">
        <f t="shared" si="6"/>
        <v/>
      </c>
      <c r="AA18" s="376"/>
      <c r="AB18" s="373">
        <f t="shared" si="4"/>
        <v>0</v>
      </c>
      <c r="AC18" s="374">
        <f t="shared" si="5"/>
        <v>0</v>
      </c>
      <c r="AD18" s="375">
        <f t="shared" si="7"/>
        <v>0</v>
      </c>
    </row>
    <row r="19" spans="1:30" s="273" customFormat="1" ht="41.25" customHeight="1" x14ac:dyDescent="0.3">
      <c r="A19" s="266"/>
      <c r="B19" s="365" t="str">
        <f>IF('1-PRESTATION SERVICES'!B20="","",'1-PRESTATION SERVICES'!B20)</f>
        <v/>
      </c>
      <c r="C19" s="365" t="str">
        <f>IF('1-PRESTATION SERVICES'!C20="","",'1-PRESTATION SERVICES'!C20)</f>
        <v/>
      </c>
      <c r="D19" s="365" t="str">
        <f>IF('1-PRESTATION SERVICES'!D20="","",'1-PRESTATION SERVICES'!D20)</f>
        <v/>
      </c>
      <c r="E19" s="365" t="str">
        <f>IF('1-PRESTATION SERVICES'!E20="","",'1-PRESTATION SERVICES'!E20)</f>
        <v/>
      </c>
      <c r="F19" s="365" t="str">
        <f>IF('1-PRESTATION SERVICES'!F20="","",'1-PRESTATION SERVICES'!F20)</f>
        <v/>
      </c>
      <c r="G19" s="365" t="str">
        <f>IF('1-PRESTATION SERVICES'!G20="","",'1-PRESTATION SERVICES'!G20)</f>
        <v/>
      </c>
      <c r="H19" s="365" t="str">
        <f>IF('1-PRESTATION SERVICES'!H20="","",'1-PRESTATION SERVICES'!H20)</f>
        <v/>
      </c>
      <c r="I19" s="365" t="str">
        <f>IF('1-PRESTATION SERVICES'!I20="","",'1-PRESTATION SERVICES'!I20)</f>
        <v/>
      </c>
      <c r="J19" s="365" t="str">
        <f>IF('1-PRESTATION SERVICES'!J20="","",'1-PRESTATION SERVICES'!J20)</f>
        <v/>
      </c>
      <c r="K19" s="365" t="str">
        <f>IF('1-PRESTATION SERVICES'!K20="","",'1-PRESTATION SERVICES'!K20)</f>
        <v/>
      </c>
      <c r="L19" s="365" t="str">
        <f>IF('1-PRESTATION SERVICES'!L20="","",'1-PRESTATION SERVICES'!L20)</f>
        <v/>
      </c>
      <c r="M19" s="365" t="str">
        <f>IF('1-PRESTATION SERVICES'!M20="","",'1-PRESTATION SERVICES'!M20)</f>
        <v/>
      </c>
      <c r="N19" s="365" t="str">
        <f>IF('1-PRESTATION SERVICES'!N20="","",'1-PRESTATION SERVICES'!N20)</f>
        <v/>
      </c>
      <c r="O19" s="365" t="str">
        <f>IF('1-PRESTATION SERVICES'!O20="","",'1-PRESTATION SERVICES'!O20)</f>
        <v/>
      </c>
      <c r="P19" s="365" t="str">
        <f>IF('1-PRESTATION SERVICES'!P20="","",'1-PRESTATION SERVICES'!P20)</f>
        <v/>
      </c>
      <c r="Q19" s="365" t="str">
        <f>IF('1-PRESTATION SERVICES'!Q20="","",'1-PRESTATION SERVICES'!Q20)</f>
        <v/>
      </c>
      <c r="R19" s="365" t="str">
        <f>IF('1-PRESTATION SERVICES'!R20="","",'1-PRESTATION SERVICES'!R20)</f>
        <v/>
      </c>
      <c r="S19" s="365" t="str">
        <f>IF('1-PRESTATION SERVICES'!S20="","",'1-PRESTATION SERVICES'!S20)</f>
        <v/>
      </c>
      <c r="T19" s="366"/>
      <c r="U19" s="367" t="str">
        <f t="shared" si="0"/>
        <v/>
      </c>
      <c r="V19" s="376"/>
      <c r="W19" s="369" t="str">
        <f t="shared" si="1"/>
        <v/>
      </c>
      <c r="X19" s="370" t="str">
        <f t="shared" si="2"/>
        <v/>
      </c>
      <c r="Y19" s="371" t="str">
        <f t="shared" si="3"/>
        <v/>
      </c>
      <c r="Z19" s="372" t="str">
        <f t="shared" si="6"/>
        <v/>
      </c>
      <c r="AA19" s="376"/>
      <c r="AB19" s="373">
        <f t="shared" si="4"/>
        <v>0</v>
      </c>
      <c r="AC19" s="374">
        <f t="shared" si="5"/>
        <v>0</v>
      </c>
      <c r="AD19" s="375">
        <f t="shared" si="7"/>
        <v>0</v>
      </c>
    </row>
    <row r="20" spans="1:30" s="273" customFormat="1" ht="41.25" customHeight="1" x14ac:dyDescent="0.3">
      <c r="A20" s="266"/>
      <c r="B20" s="365" t="str">
        <f>IF('1-PRESTATION SERVICES'!B21="","",'1-PRESTATION SERVICES'!B21)</f>
        <v/>
      </c>
      <c r="C20" s="365" t="str">
        <f>IF('1-PRESTATION SERVICES'!C21="","",'1-PRESTATION SERVICES'!C21)</f>
        <v/>
      </c>
      <c r="D20" s="365" t="str">
        <f>IF('1-PRESTATION SERVICES'!D21="","",'1-PRESTATION SERVICES'!D21)</f>
        <v/>
      </c>
      <c r="E20" s="365" t="str">
        <f>IF('1-PRESTATION SERVICES'!E21="","",'1-PRESTATION SERVICES'!E21)</f>
        <v/>
      </c>
      <c r="F20" s="365" t="str">
        <f>IF('1-PRESTATION SERVICES'!F21="","",'1-PRESTATION SERVICES'!F21)</f>
        <v/>
      </c>
      <c r="G20" s="365" t="str">
        <f>IF('1-PRESTATION SERVICES'!G21="","",'1-PRESTATION SERVICES'!G21)</f>
        <v/>
      </c>
      <c r="H20" s="365" t="str">
        <f>IF('1-PRESTATION SERVICES'!H21="","",'1-PRESTATION SERVICES'!H21)</f>
        <v/>
      </c>
      <c r="I20" s="365" t="str">
        <f>IF('1-PRESTATION SERVICES'!I21="","",'1-PRESTATION SERVICES'!I21)</f>
        <v/>
      </c>
      <c r="J20" s="365" t="str">
        <f>IF('1-PRESTATION SERVICES'!J21="","",'1-PRESTATION SERVICES'!J21)</f>
        <v/>
      </c>
      <c r="K20" s="365" t="str">
        <f>IF('1-PRESTATION SERVICES'!K21="","",'1-PRESTATION SERVICES'!K21)</f>
        <v/>
      </c>
      <c r="L20" s="365" t="str">
        <f>IF('1-PRESTATION SERVICES'!L21="","",'1-PRESTATION SERVICES'!L21)</f>
        <v/>
      </c>
      <c r="M20" s="365" t="str">
        <f>IF('1-PRESTATION SERVICES'!M21="","",'1-PRESTATION SERVICES'!M21)</f>
        <v/>
      </c>
      <c r="N20" s="365" t="str">
        <f>IF('1-PRESTATION SERVICES'!N21="","",'1-PRESTATION SERVICES'!N21)</f>
        <v/>
      </c>
      <c r="O20" s="365" t="str">
        <f>IF('1-PRESTATION SERVICES'!O21="","",'1-PRESTATION SERVICES'!O21)</f>
        <v/>
      </c>
      <c r="P20" s="365" t="str">
        <f>IF('1-PRESTATION SERVICES'!P21="","",'1-PRESTATION SERVICES'!P21)</f>
        <v/>
      </c>
      <c r="Q20" s="365" t="str">
        <f>IF('1-PRESTATION SERVICES'!Q21="","",'1-PRESTATION SERVICES'!Q21)</f>
        <v/>
      </c>
      <c r="R20" s="365" t="str">
        <f>IF('1-PRESTATION SERVICES'!R21="","",'1-PRESTATION SERVICES'!R21)</f>
        <v/>
      </c>
      <c r="S20" s="365" t="str">
        <f>IF('1-PRESTATION SERVICES'!S21="","",'1-PRESTATION SERVICES'!S21)</f>
        <v/>
      </c>
      <c r="T20" s="366"/>
      <c r="U20" s="367" t="str">
        <f t="shared" si="0"/>
        <v/>
      </c>
      <c r="V20" s="376"/>
      <c r="W20" s="369" t="str">
        <f t="shared" si="1"/>
        <v/>
      </c>
      <c r="X20" s="370" t="str">
        <f t="shared" si="2"/>
        <v/>
      </c>
      <c r="Y20" s="371" t="str">
        <f t="shared" si="3"/>
        <v/>
      </c>
      <c r="Z20" s="372" t="str">
        <f t="shared" si="6"/>
        <v/>
      </c>
      <c r="AA20" s="376"/>
      <c r="AB20" s="373">
        <f t="shared" si="4"/>
        <v>0</v>
      </c>
      <c r="AC20" s="374">
        <f>IF(AB20&lt;&gt;0,IFERROR(Z20*AB20,0),0)</f>
        <v>0</v>
      </c>
      <c r="AD20" s="375">
        <f t="shared" si="7"/>
        <v>0</v>
      </c>
    </row>
    <row r="21" spans="1:30" s="273" customFormat="1" ht="41.25" customHeight="1" x14ac:dyDescent="0.3">
      <c r="A21" s="266"/>
      <c r="B21" s="365" t="str">
        <f>IF('1-PRESTATION SERVICES'!B22="","",'1-PRESTATION SERVICES'!B22)</f>
        <v/>
      </c>
      <c r="C21" s="365" t="str">
        <f>IF('1-PRESTATION SERVICES'!C22="","",'1-PRESTATION SERVICES'!C22)</f>
        <v/>
      </c>
      <c r="D21" s="365" t="str">
        <f>IF('1-PRESTATION SERVICES'!D22="","",'1-PRESTATION SERVICES'!D22)</f>
        <v/>
      </c>
      <c r="E21" s="365" t="str">
        <f>IF('1-PRESTATION SERVICES'!E22="","",'1-PRESTATION SERVICES'!E22)</f>
        <v/>
      </c>
      <c r="F21" s="365" t="str">
        <f>IF('1-PRESTATION SERVICES'!F22="","",'1-PRESTATION SERVICES'!F22)</f>
        <v/>
      </c>
      <c r="G21" s="365" t="str">
        <f>IF('1-PRESTATION SERVICES'!G22="","",'1-PRESTATION SERVICES'!G22)</f>
        <v/>
      </c>
      <c r="H21" s="365" t="str">
        <f>IF('1-PRESTATION SERVICES'!H22="","",'1-PRESTATION SERVICES'!H22)</f>
        <v/>
      </c>
      <c r="I21" s="365" t="str">
        <f>IF('1-PRESTATION SERVICES'!I22="","",'1-PRESTATION SERVICES'!I22)</f>
        <v/>
      </c>
      <c r="J21" s="365" t="str">
        <f>IF('1-PRESTATION SERVICES'!J22="","",'1-PRESTATION SERVICES'!J22)</f>
        <v/>
      </c>
      <c r="K21" s="365" t="str">
        <f>IF('1-PRESTATION SERVICES'!K22="","",'1-PRESTATION SERVICES'!K22)</f>
        <v/>
      </c>
      <c r="L21" s="365" t="str">
        <f>IF('1-PRESTATION SERVICES'!L22="","",'1-PRESTATION SERVICES'!L22)</f>
        <v/>
      </c>
      <c r="M21" s="365" t="str">
        <f>IF('1-PRESTATION SERVICES'!M22="","",'1-PRESTATION SERVICES'!M22)</f>
        <v/>
      </c>
      <c r="N21" s="365" t="str">
        <f>IF('1-PRESTATION SERVICES'!N22="","",'1-PRESTATION SERVICES'!N22)</f>
        <v/>
      </c>
      <c r="O21" s="365" t="str">
        <f>IF('1-PRESTATION SERVICES'!O22="","",'1-PRESTATION SERVICES'!O22)</f>
        <v/>
      </c>
      <c r="P21" s="365" t="str">
        <f>IF('1-PRESTATION SERVICES'!P22="","",'1-PRESTATION SERVICES'!P22)</f>
        <v/>
      </c>
      <c r="Q21" s="365" t="str">
        <f>IF('1-PRESTATION SERVICES'!Q22="","",'1-PRESTATION SERVICES'!Q22)</f>
        <v/>
      </c>
      <c r="R21" s="365" t="str">
        <f>IF('1-PRESTATION SERVICES'!R22="","",'1-PRESTATION SERVICES'!R22)</f>
        <v/>
      </c>
      <c r="S21" s="365" t="str">
        <f>IF('1-PRESTATION SERVICES'!S22="","",'1-PRESTATION SERVICES'!S22)</f>
        <v/>
      </c>
      <c r="T21" s="366"/>
      <c r="U21" s="367" t="str">
        <f t="shared" si="0"/>
        <v/>
      </c>
      <c r="V21" s="376"/>
      <c r="W21" s="369" t="str">
        <f t="shared" si="1"/>
        <v/>
      </c>
      <c r="X21" s="370" t="str">
        <f t="shared" si="2"/>
        <v/>
      </c>
      <c r="Y21" s="371" t="str">
        <f t="shared" si="3"/>
        <v/>
      </c>
      <c r="Z21" s="372" t="str">
        <f t="shared" si="6"/>
        <v/>
      </c>
      <c r="AA21" s="376"/>
      <c r="AB21" s="373">
        <f t="shared" si="4"/>
        <v>0</v>
      </c>
      <c r="AC21" s="374">
        <f t="shared" ref="AC21:AC48" si="8">IF(AB21&lt;&gt;0,IFERROR(Z21*AB21,0),0)</f>
        <v>0</v>
      </c>
      <c r="AD21" s="375">
        <f t="shared" si="7"/>
        <v>0</v>
      </c>
    </row>
    <row r="22" spans="1:30" s="273" customFormat="1" ht="41.25" customHeight="1" x14ac:dyDescent="0.3">
      <c r="A22" s="266"/>
      <c r="B22" s="365" t="str">
        <f>IF('1-PRESTATION SERVICES'!B23="","",'1-PRESTATION SERVICES'!B23)</f>
        <v/>
      </c>
      <c r="C22" s="365" t="str">
        <f>IF('1-PRESTATION SERVICES'!C23="","",'1-PRESTATION SERVICES'!C23)</f>
        <v/>
      </c>
      <c r="D22" s="365" t="str">
        <f>IF('1-PRESTATION SERVICES'!D23="","",'1-PRESTATION SERVICES'!D23)</f>
        <v/>
      </c>
      <c r="E22" s="365" t="str">
        <f>IF('1-PRESTATION SERVICES'!E23="","",'1-PRESTATION SERVICES'!E23)</f>
        <v/>
      </c>
      <c r="F22" s="365" t="str">
        <f>IF('1-PRESTATION SERVICES'!F23="","",'1-PRESTATION SERVICES'!F23)</f>
        <v/>
      </c>
      <c r="G22" s="365" t="str">
        <f>IF('1-PRESTATION SERVICES'!G23="","",'1-PRESTATION SERVICES'!G23)</f>
        <v/>
      </c>
      <c r="H22" s="365" t="str">
        <f>IF('1-PRESTATION SERVICES'!H23="","",'1-PRESTATION SERVICES'!H23)</f>
        <v/>
      </c>
      <c r="I22" s="365" t="str">
        <f>IF('1-PRESTATION SERVICES'!I23="","",'1-PRESTATION SERVICES'!I23)</f>
        <v/>
      </c>
      <c r="J22" s="365" t="str">
        <f>IF('1-PRESTATION SERVICES'!J23="","",'1-PRESTATION SERVICES'!J23)</f>
        <v/>
      </c>
      <c r="K22" s="365" t="str">
        <f>IF('1-PRESTATION SERVICES'!K23="","",'1-PRESTATION SERVICES'!K23)</f>
        <v/>
      </c>
      <c r="L22" s="365" t="str">
        <f>IF('1-PRESTATION SERVICES'!L23="","",'1-PRESTATION SERVICES'!L23)</f>
        <v/>
      </c>
      <c r="M22" s="365" t="str">
        <f>IF('1-PRESTATION SERVICES'!M23="","",'1-PRESTATION SERVICES'!M23)</f>
        <v/>
      </c>
      <c r="N22" s="365" t="str">
        <f>IF('1-PRESTATION SERVICES'!N23="","",'1-PRESTATION SERVICES'!N23)</f>
        <v/>
      </c>
      <c r="O22" s="365" t="str">
        <f>IF('1-PRESTATION SERVICES'!O23="","",'1-PRESTATION SERVICES'!O23)</f>
        <v/>
      </c>
      <c r="P22" s="365" t="str">
        <f>IF('1-PRESTATION SERVICES'!P23="","",'1-PRESTATION SERVICES'!P23)</f>
        <v/>
      </c>
      <c r="Q22" s="365" t="str">
        <f>IF('1-PRESTATION SERVICES'!Q23="","",'1-PRESTATION SERVICES'!Q23)</f>
        <v/>
      </c>
      <c r="R22" s="365" t="str">
        <f>IF('1-PRESTATION SERVICES'!R23="","",'1-PRESTATION SERVICES'!R23)</f>
        <v/>
      </c>
      <c r="S22" s="365" t="str">
        <f>IF('1-PRESTATION SERVICES'!S23="","",'1-PRESTATION SERVICES'!S23)</f>
        <v/>
      </c>
      <c r="T22" s="377"/>
      <c r="U22" s="367" t="str">
        <f t="shared" si="0"/>
        <v/>
      </c>
      <c r="V22" s="376"/>
      <c r="W22" s="369" t="str">
        <f t="shared" si="1"/>
        <v/>
      </c>
      <c r="X22" s="370" t="str">
        <f t="shared" si="2"/>
        <v/>
      </c>
      <c r="Y22" s="371" t="str">
        <f t="shared" si="3"/>
        <v/>
      </c>
      <c r="Z22" s="372" t="str">
        <f t="shared" si="6"/>
        <v/>
      </c>
      <c r="AA22" s="376"/>
      <c r="AB22" s="373">
        <f t="shared" si="4"/>
        <v>0</v>
      </c>
      <c r="AC22" s="374">
        <f t="shared" si="8"/>
        <v>0</v>
      </c>
      <c r="AD22" s="375">
        <f t="shared" si="7"/>
        <v>0</v>
      </c>
    </row>
    <row r="23" spans="1:30" s="273" customFormat="1" ht="41.25" customHeight="1" x14ac:dyDescent="0.3">
      <c r="A23" s="266"/>
      <c r="B23" s="365" t="str">
        <f>IF('1-PRESTATION SERVICES'!B24="","",'1-PRESTATION SERVICES'!B24)</f>
        <v/>
      </c>
      <c r="C23" s="365" t="str">
        <f>IF('1-PRESTATION SERVICES'!C24="","",'1-PRESTATION SERVICES'!C24)</f>
        <v/>
      </c>
      <c r="D23" s="365" t="str">
        <f>IF('1-PRESTATION SERVICES'!D24="","",'1-PRESTATION SERVICES'!D24)</f>
        <v/>
      </c>
      <c r="E23" s="365" t="str">
        <f>IF('1-PRESTATION SERVICES'!E24="","",'1-PRESTATION SERVICES'!E24)</f>
        <v/>
      </c>
      <c r="F23" s="365" t="str">
        <f>IF('1-PRESTATION SERVICES'!F24="","",'1-PRESTATION SERVICES'!F24)</f>
        <v/>
      </c>
      <c r="G23" s="365" t="str">
        <f>IF('1-PRESTATION SERVICES'!G24="","",'1-PRESTATION SERVICES'!G24)</f>
        <v/>
      </c>
      <c r="H23" s="365" t="str">
        <f>IF('1-PRESTATION SERVICES'!H24="","",'1-PRESTATION SERVICES'!H24)</f>
        <v/>
      </c>
      <c r="I23" s="365" t="str">
        <f>IF('1-PRESTATION SERVICES'!I24="","",'1-PRESTATION SERVICES'!I24)</f>
        <v/>
      </c>
      <c r="J23" s="365" t="str">
        <f>IF('1-PRESTATION SERVICES'!J24="","",'1-PRESTATION SERVICES'!J24)</f>
        <v/>
      </c>
      <c r="K23" s="365" t="str">
        <f>IF('1-PRESTATION SERVICES'!K24="","",'1-PRESTATION SERVICES'!K24)</f>
        <v/>
      </c>
      <c r="L23" s="365" t="str">
        <f>IF('1-PRESTATION SERVICES'!L24="","",'1-PRESTATION SERVICES'!L24)</f>
        <v/>
      </c>
      <c r="M23" s="365" t="str">
        <f>IF('1-PRESTATION SERVICES'!M24="","",'1-PRESTATION SERVICES'!M24)</f>
        <v/>
      </c>
      <c r="N23" s="365" t="str">
        <f>IF('1-PRESTATION SERVICES'!N24="","",'1-PRESTATION SERVICES'!N24)</f>
        <v/>
      </c>
      <c r="O23" s="365" t="str">
        <f>IF('1-PRESTATION SERVICES'!O24="","",'1-PRESTATION SERVICES'!O24)</f>
        <v/>
      </c>
      <c r="P23" s="365" t="str">
        <f>IF('1-PRESTATION SERVICES'!P24="","",'1-PRESTATION SERVICES'!P24)</f>
        <v/>
      </c>
      <c r="Q23" s="365" t="str">
        <f>IF('1-PRESTATION SERVICES'!Q24="","",'1-PRESTATION SERVICES'!Q24)</f>
        <v/>
      </c>
      <c r="R23" s="365" t="str">
        <f>IF('1-PRESTATION SERVICES'!R24="","",'1-PRESTATION SERVICES'!R24)</f>
        <v/>
      </c>
      <c r="S23" s="365" t="str">
        <f>IF('1-PRESTATION SERVICES'!S24="","",'1-PRESTATION SERVICES'!S24)</f>
        <v/>
      </c>
      <c r="T23" s="377"/>
      <c r="U23" s="367" t="str">
        <f t="shared" si="0"/>
        <v/>
      </c>
      <c r="V23" s="376"/>
      <c r="W23" s="369" t="str">
        <f t="shared" si="1"/>
        <v/>
      </c>
      <c r="X23" s="370" t="str">
        <f t="shared" si="2"/>
        <v/>
      </c>
      <c r="Y23" s="371" t="str">
        <f t="shared" si="3"/>
        <v/>
      </c>
      <c r="Z23" s="372" t="str">
        <f t="shared" si="6"/>
        <v/>
      </c>
      <c r="AA23" s="376"/>
      <c r="AB23" s="373">
        <f t="shared" si="4"/>
        <v>0</v>
      </c>
      <c r="AC23" s="374">
        <f t="shared" si="8"/>
        <v>0</v>
      </c>
      <c r="AD23" s="375">
        <f t="shared" si="7"/>
        <v>0</v>
      </c>
    </row>
    <row r="24" spans="1:30" s="273" customFormat="1" ht="41.25" customHeight="1" x14ac:dyDescent="0.3">
      <c r="A24" s="266"/>
      <c r="B24" s="365" t="str">
        <f>IF('1-PRESTATION SERVICES'!B25="","",'1-PRESTATION SERVICES'!B25)</f>
        <v/>
      </c>
      <c r="C24" s="365" t="str">
        <f>IF('1-PRESTATION SERVICES'!C25="","",'1-PRESTATION SERVICES'!C25)</f>
        <v/>
      </c>
      <c r="D24" s="365" t="str">
        <f>IF('1-PRESTATION SERVICES'!D25="","",'1-PRESTATION SERVICES'!D25)</f>
        <v/>
      </c>
      <c r="E24" s="365" t="str">
        <f>IF('1-PRESTATION SERVICES'!E25="","",'1-PRESTATION SERVICES'!E25)</f>
        <v/>
      </c>
      <c r="F24" s="365" t="str">
        <f>IF('1-PRESTATION SERVICES'!F25="","",'1-PRESTATION SERVICES'!F25)</f>
        <v/>
      </c>
      <c r="G24" s="365" t="str">
        <f>IF('1-PRESTATION SERVICES'!G25="","",'1-PRESTATION SERVICES'!G25)</f>
        <v/>
      </c>
      <c r="H24" s="365" t="str">
        <f>IF('1-PRESTATION SERVICES'!H25="","",'1-PRESTATION SERVICES'!H25)</f>
        <v/>
      </c>
      <c r="I24" s="365" t="str">
        <f>IF('1-PRESTATION SERVICES'!I25="","",'1-PRESTATION SERVICES'!I25)</f>
        <v/>
      </c>
      <c r="J24" s="365" t="str">
        <f>IF('1-PRESTATION SERVICES'!J25="","",'1-PRESTATION SERVICES'!J25)</f>
        <v/>
      </c>
      <c r="K24" s="365" t="str">
        <f>IF('1-PRESTATION SERVICES'!K25="","",'1-PRESTATION SERVICES'!K25)</f>
        <v/>
      </c>
      <c r="L24" s="365" t="str">
        <f>IF('1-PRESTATION SERVICES'!L25="","",'1-PRESTATION SERVICES'!L25)</f>
        <v/>
      </c>
      <c r="M24" s="365" t="str">
        <f>IF('1-PRESTATION SERVICES'!M25="","",'1-PRESTATION SERVICES'!M25)</f>
        <v/>
      </c>
      <c r="N24" s="365" t="str">
        <f>IF('1-PRESTATION SERVICES'!N25="","",'1-PRESTATION SERVICES'!N25)</f>
        <v/>
      </c>
      <c r="O24" s="365" t="str">
        <f>IF('1-PRESTATION SERVICES'!O25="","",'1-PRESTATION SERVICES'!O25)</f>
        <v/>
      </c>
      <c r="P24" s="365" t="str">
        <f>IF('1-PRESTATION SERVICES'!P25="","",'1-PRESTATION SERVICES'!P25)</f>
        <v/>
      </c>
      <c r="Q24" s="365" t="str">
        <f>IF('1-PRESTATION SERVICES'!Q25="","",'1-PRESTATION SERVICES'!Q25)</f>
        <v/>
      </c>
      <c r="R24" s="365" t="str">
        <f>IF('1-PRESTATION SERVICES'!R25="","",'1-PRESTATION SERVICES'!R25)</f>
        <v/>
      </c>
      <c r="S24" s="365" t="str">
        <f>IF('1-PRESTATION SERVICES'!S25="","",'1-PRESTATION SERVICES'!S25)</f>
        <v/>
      </c>
      <c r="T24" s="377"/>
      <c r="U24" s="367" t="str">
        <f t="shared" si="0"/>
        <v/>
      </c>
      <c r="V24" s="376"/>
      <c r="W24" s="369" t="str">
        <f t="shared" si="1"/>
        <v/>
      </c>
      <c r="X24" s="370" t="str">
        <f t="shared" si="2"/>
        <v/>
      </c>
      <c r="Y24" s="371" t="str">
        <f t="shared" si="3"/>
        <v/>
      </c>
      <c r="Z24" s="372" t="str">
        <f t="shared" si="6"/>
        <v/>
      </c>
      <c r="AA24" s="376"/>
      <c r="AB24" s="373">
        <f t="shared" si="4"/>
        <v>0</v>
      </c>
      <c r="AC24" s="374">
        <f t="shared" si="8"/>
        <v>0</v>
      </c>
      <c r="AD24" s="375">
        <f t="shared" si="7"/>
        <v>0</v>
      </c>
    </row>
    <row r="25" spans="1:30" s="273" customFormat="1" ht="41.25" customHeight="1" x14ac:dyDescent="0.3">
      <c r="A25" s="266"/>
      <c r="B25" s="365" t="str">
        <f>IF('1-PRESTATION SERVICES'!B26="","",'1-PRESTATION SERVICES'!B26)</f>
        <v/>
      </c>
      <c r="C25" s="365" t="str">
        <f>IF('1-PRESTATION SERVICES'!C26="","",'1-PRESTATION SERVICES'!C26)</f>
        <v/>
      </c>
      <c r="D25" s="365" t="str">
        <f>IF('1-PRESTATION SERVICES'!D26="","",'1-PRESTATION SERVICES'!D26)</f>
        <v/>
      </c>
      <c r="E25" s="365" t="str">
        <f>IF('1-PRESTATION SERVICES'!E26="","",'1-PRESTATION SERVICES'!E26)</f>
        <v/>
      </c>
      <c r="F25" s="365" t="str">
        <f>IF('1-PRESTATION SERVICES'!F26="","",'1-PRESTATION SERVICES'!F26)</f>
        <v/>
      </c>
      <c r="G25" s="365" t="str">
        <f>IF('1-PRESTATION SERVICES'!G26="","",'1-PRESTATION SERVICES'!G26)</f>
        <v/>
      </c>
      <c r="H25" s="365" t="str">
        <f>IF('1-PRESTATION SERVICES'!H26="","",'1-PRESTATION SERVICES'!H26)</f>
        <v/>
      </c>
      <c r="I25" s="365" t="str">
        <f>IF('1-PRESTATION SERVICES'!I26="","",'1-PRESTATION SERVICES'!I26)</f>
        <v/>
      </c>
      <c r="J25" s="365" t="str">
        <f>IF('1-PRESTATION SERVICES'!J26="","",'1-PRESTATION SERVICES'!J26)</f>
        <v/>
      </c>
      <c r="K25" s="365" t="str">
        <f>IF('1-PRESTATION SERVICES'!K26="","",'1-PRESTATION SERVICES'!K26)</f>
        <v/>
      </c>
      <c r="L25" s="365" t="str">
        <f>IF('1-PRESTATION SERVICES'!L26="","",'1-PRESTATION SERVICES'!L26)</f>
        <v/>
      </c>
      <c r="M25" s="365" t="str">
        <f>IF('1-PRESTATION SERVICES'!M26="","",'1-PRESTATION SERVICES'!M26)</f>
        <v/>
      </c>
      <c r="N25" s="365" t="str">
        <f>IF('1-PRESTATION SERVICES'!N26="","",'1-PRESTATION SERVICES'!N26)</f>
        <v/>
      </c>
      <c r="O25" s="365" t="str">
        <f>IF('1-PRESTATION SERVICES'!O26="","",'1-PRESTATION SERVICES'!O26)</f>
        <v/>
      </c>
      <c r="P25" s="365" t="str">
        <f>IF('1-PRESTATION SERVICES'!P26="","",'1-PRESTATION SERVICES'!P26)</f>
        <v/>
      </c>
      <c r="Q25" s="365" t="str">
        <f>IF('1-PRESTATION SERVICES'!Q26="","",'1-PRESTATION SERVICES'!Q26)</f>
        <v/>
      </c>
      <c r="R25" s="365" t="str">
        <f>IF('1-PRESTATION SERVICES'!R26="","",'1-PRESTATION SERVICES'!R26)</f>
        <v/>
      </c>
      <c r="S25" s="365" t="str">
        <f>IF('1-PRESTATION SERVICES'!S26="","",'1-PRESTATION SERVICES'!S26)</f>
        <v/>
      </c>
      <c r="T25" s="377"/>
      <c r="U25" s="367" t="str">
        <f t="shared" si="0"/>
        <v/>
      </c>
      <c r="V25" s="376"/>
      <c r="W25" s="369" t="str">
        <f t="shared" si="1"/>
        <v/>
      </c>
      <c r="X25" s="370" t="str">
        <f t="shared" si="2"/>
        <v/>
      </c>
      <c r="Y25" s="371" t="str">
        <f t="shared" si="3"/>
        <v/>
      </c>
      <c r="Z25" s="372" t="str">
        <f t="shared" si="6"/>
        <v/>
      </c>
      <c r="AA25" s="376"/>
      <c r="AB25" s="373">
        <f t="shared" si="4"/>
        <v>0</v>
      </c>
      <c r="AC25" s="374">
        <f t="shared" si="8"/>
        <v>0</v>
      </c>
      <c r="AD25" s="375">
        <f t="shared" si="7"/>
        <v>0</v>
      </c>
    </row>
    <row r="26" spans="1:30" s="273" customFormat="1" ht="41.25" customHeight="1" x14ac:dyDescent="0.3">
      <c r="A26" s="266"/>
      <c r="B26" s="365" t="str">
        <f>IF('1-PRESTATION SERVICES'!B27="","",'1-PRESTATION SERVICES'!B27)</f>
        <v/>
      </c>
      <c r="C26" s="365" t="str">
        <f>IF('1-PRESTATION SERVICES'!C27="","",'1-PRESTATION SERVICES'!C27)</f>
        <v/>
      </c>
      <c r="D26" s="365" t="str">
        <f>IF('1-PRESTATION SERVICES'!D27="","",'1-PRESTATION SERVICES'!D27)</f>
        <v/>
      </c>
      <c r="E26" s="365" t="str">
        <f>IF('1-PRESTATION SERVICES'!E27="","",'1-PRESTATION SERVICES'!E27)</f>
        <v/>
      </c>
      <c r="F26" s="365" t="str">
        <f>IF('1-PRESTATION SERVICES'!F27="","",'1-PRESTATION SERVICES'!F27)</f>
        <v/>
      </c>
      <c r="G26" s="365" t="str">
        <f>IF('1-PRESTATION SERVICES'!G27="","",'1-PRESTATION SERVICES'!G27)</f>
        <v/>
      </c>
      <c r="H26" s="365" t="str">
        <f>IF('1-PRESTATION SERVICES'!H27="","",'1-PRESTATION SERVICES'!H27)</f>
        <v/>
      </c>
      <c r="I26" s="365" t="str">
        <f>IF('1-PRESTATION SERVICES'!I27="","",'1-PRESTATION SERVICES'!I27)</f>
        <v/>
      </c>
      <c r="J26" s="365" t="str">
        <f>IF('1-PRESTATION SERVICES'!J27="","",'1-PRESTATION SERVICES'!J27)</f>
        <v/>
      </c>
      <c r="K26" s="365" t="str">
        <f>IF('1-PRESTATION SERVICES'!K27="","",'1-PRESTATION SERVICES'!K27)</f>
        <v/>
      </c>
      <c r="L26" s="365" t="str">
        <f>IF('1-PRESTATION SERVICES'!L27="","",'1-PRESTATION SERVICES'!L27)</f>
        <v/>
      </c>
      <c r="M26" s="365" t="str">
        <f>IF('1-PRESTATION SERVICES'!M27="","",'1-PRESTATION SERVICES'!M27)</f>
        <v/>
      </c>
      <c r="N26" s="365" t="str">
        <f>IF('1-PRESTATION SERVICES'!N27="","",'1-PRESTATION SERVICES'!N27)</f>
        <v/>
      </c>
      <c r="O26" s="365" t="str">
        <f>IF('1-PRESTATION SERVICES'!O27="","",'1-PRESTATION SERVICES'!O27)</f>
        <v/>
      </c>
      <c r="P26" s="365" t="str">
        <f>IF('1-PRESTATION SERVICES'!P27="","",'1-PRESTATION SERVICES'!P27)</f>
        <v/>
      </c>
      <c r="Q26" s="365" t="str">
        <f>IF('1-PRESTATION SERVICES'!Q27="","",'1-PRESTATION SERVICES'!Q27)</f>
        <v/>
      </c>
      <c r="R26" s="365" t="str">
        <f>IF('1-PRESTATION SERVICES'!R27="","",'1-PRESTATION SERVICES'!R27)</f>
        <v/>
      </c>
      <c r="S26" s="365" t="str">
        <f>IF('1-PRESTATION SERVICES'!S27="","",'1-PRESTATION SERVICES'!S27)</f>
        <v/>
      </c>
      <c r="T26" s="377"/>
      <c r="U26" s="367" t="str">
        <f t="shared" si="0"/>
        <v/>
      </c>
      <c r="V26" s="376"/>
      <c r="W26" s="369" t="str">
        <f t="shared" si="1"/>
        <v/>
      </c>
      <c r="X26" s="370" t="str">
        <f t="shared" si="2"/>
        <v/>
      </c>
      <c r="Y26" s="371" t="str">
        <f t="shared" si="3"/>
        <v/>
      </c>
      <c r="Z26" s="372" t="str">
        <f t="shared" si="6"/>
        <v/>
      </c>
      <c r="AA26" s="376"/>
      <c r="AB26" s="373">
        <f t="shared" si="4"/>
        <v>0</v>
      </c>
      <c r="AC26" s="374">
        <f t="shared" si="8"/>
        <v>0</v>
      </c>
      <c r="AD26" s="375">
        <f t="shared" si="7"/>
        <v>0</v>
      </c>
    </row>
    <row r="27" spans="1:30" s="273" customFormat="1" ht="41.25" customHeight="1" x14ac:dyDescent="0.3">
      <c r="A27" s="266"/>
      <c r="B27" s="365" t="str">
        <f>IF('1-PRESTATION SERVICES'!B28="","",'1-PRESTATION SERVICES'!B28)</f>
        <v/>
      </c>
      <c r="C27" s="365" t="str">
        <f>IF('1-PRESTATION SERVICES'!C28="","",'1-PRESTATION SERVICES'!C28)</f>
        <v/>
      </c>
      <c r="D27" s="365" t="str">
        <f>IF('1-PRESTATION SERVICES'!D28="","",'1-PRESTATION SERVICES'!D28)</f>
        <v/>
      </c>
      <c r="E27" s="365" t="str">
        <f>IF('1-PRESTATION SERVICES'!E28="","",'1-PRESTATION SERVICES'!E28)</f>
        <v/>
      </c>
      <c r="F27" s="365" t="str">
        <f>IF('1-PRESTATION SERVICES'!F28="","",'1-PRESTATION SERVICES'!F28)</f>
        <v/>
      </c>
      <c r="G27" s="365" t="str">
        <f>IF('1-PRESTATION SERVICES'!G28="","",'1-PRESTATION SERVICES'!G28)</f>
        <v/>
      </c>
      <c r="H27" s="365" t="str">
        <f>IF('1-PRESTATION SERVICES'!H28="","",'1-PRESTATION SERVICES'!H28)</f>
        <v/>
      </c>
      <c r="I27" s="365" t="str">
        <f>IF('1-PRESTATION SERVICES'!I28="","",'1-PRESTATION SERVICES'!I28)</f>
        <v/>
      </c>
      <c r="J27" s="365" t="str">
        <f>IF('1-PRESTATION SERVICES'!J28="","",'1-PRESTATION SERVICES'!J28)</f>
        <v/>
      </c>
      <c r="K27" s="365" t="str">
        <f>IF('1-PRESTATION SERVICES'!K28="","",'1-PRESTATION SERVICES'!K28)</f>
        <v/>
      </c>
      <c r="L27" s="365" t="str">
        <f>IF('1-PRESTATION SERVICES'!L28="","",'1-PRESTATION SERVICES'!L28)</f>
        <v/>
      </c>
      <c r="M27" s="365" t="str">
        <f>IF('1-PRESTATION SERVICES'!M28="","",'1-PRESTATION SERVICES'!M28)</f>
        <v/>
      </c>
      <c r="N27" s="365" t="str">
        <f>IF('1-PRESTATION SERVICES'!N28="","",'1-PRESTATION SERVICES'!N28)</f>
        <v/>
      </c>
      <c r="O27" s="365" t="str">
        <f>IF('1-PRESTATION SERVICES'!O28="","",'1-PRESTATION SERVICES'!O28)</f>
        <v/>
      </c>
      <c r="P27" s="365" t="str">
        <f>IF('1-PRESTATION SERVICES'!P28="","",'1-PRESTATION SERVICES'!P28)</f>
        <v/>
      </c>
      <c r="Q27" s="365" t="str">
        <f>IF('1-PRESTATION SERVICES'!Q28="","",'1-PRESTATION SERVICES'!Q28)</f>
        <v/>
      </c>
      <c r="R27" s="365" t="str">
        <f>IF('1-PRESTATION SERVICES'!R28="","",'1-PRESTATION SERVICES'!R28)</f>
        <v/>
      </c>
      <c r="S27" s="365" t="str">
        <f>IF('1-PRESTATION SERVICES'!S28="","",'1-PRESTATION SERVICES'!S28)</f>
        <v/>
      </c>
      <c r="T27" s="377"/>
      <c r="U27" s="367" t="str">
        <f t="shared" si="0"/>
        <v/>
      </c>
      <c r="V27" s="376"/>
      <c r="W27" s="369" t="str">
        <f t="shared" si="1"/>
        <v/>
      </c>
      <c r="X27" s="370" t="str">
        <f t="shared" si="2"/>
        <v/>
      </c>
      <c r="Y27" s="371" t="str">
        <f t="shared" si="3"/>
        <v/>
      </c>
      <c r="Z27" s="372" t="str">
        <f t="shared" si="6"/>
        <v/>
      </c>
      <c r="AA27" s="376"/>
      <c r="AB27" s="373">
        <f t="shared" si="4"/>
        <v>0</v>
      </c>
      <c r="AC27" s="374">
        <f t="shared" si="8"/>
        <v>0</v>
      </c>
      <c r="AD27" s="375">
        <f t="shared" si="7"/>
        <v>0</v>
      </c>
    </row>
    <row r="28" spans="1:30" s="273" customFormat="1" ht="41.25" customHeight="1" x14ac:dyDescent="0.3">
      <c r="A28" s="266"/>
      <c r="B28" s="365" t="str">
        <f>IF('1-PRESTATION SERVICES'!B29="","",'1-PRESTATION SERVICES'!B29)</f>
        <v/>
      </c>
      <c r="C28" s="365" t="str">
        <f>IF('1-PRESTATION SERVICES'!C29="","",'1-PRESTATION SERVICES'!C29)</f>
        <v/>
      </c>
      <c r="D28" s="365" t="str">
        <f>IF('1-PRESTATION SERVICES'!D29="","",'1-PRESTATION SERVICES'!D29)</f>
        <v/>
      </c>
      <c r="E28" s="365" t="str">
        <f>IF('1-PRESTATION SERVICES'!E29="","",'1-PRESTATION SERVICES'!E29)</f>
        <v/>
      </c>
      <c r="F28" s="365" t="str">
        <f>IF('1-PRESTATION SERVICES'!F29="","",'1-PRESTATION SERVICES'!F29)</f>
        <v/>
      </c>
      <c r="G28" s="365" t="str">
        <f>IF('1-PRESTATION SERVICES'!G29="","",'1-PRESTATION SERVICES'!G29)</f>
        <v/>
      </c>
      <c r="H28" s="365" t="str">
        <f>IF('1-PRESTATION SERVICES'!H29="","",'1-PRESTATION SERVICES'!H29)</f>
        <v/>
      </c>
      <c r="I28" s="365" t="str">
        <f>IF('1-PRESTATION SERVICES'!I29="","",'1-PRESTATION SERVICES'!I29)</f>
        <v/>
      </c>
      <c r="J28" s="365" t="str">
        <f>IF('1-PRESTATION SERVICES'!J29="","",'1-PRESTATION SERVICES'!J29)</f>
        <v/>
      </c>
      <c r="K28" s="365" t="str">
        <f>IF('1-PRESTATION SERVICES'!K29="","",'1-PRESTATION SERVICES'!K29)</f>
        <v/>
      </c>
      <c r="L28" s="365" t="str">
        <f>IF('1-PRESTATION SERVICES'!L29="","",'1-PRESTATION SERVICES'!L29)</f>
        <v/>
      </c>
      <c r="M28" s="365" t="str">
        <f>IF('1-PRESTATION SERVICES'!M29="","",'1-PRESTATION SERVICES'!M29)</f>
        <v/>
      </c>
      <c r="N28" s="365" t="str">
        <f>IF('1-PRESTATION SERVICES'!N29="","",'1-PRESTATION SERVICES'!N29)</f>
        <v/>
      </c>
      <c r="O28" s="365" t="str">
        <f>IF('1-PRESTATION SERVICES'!O29="","",'1-PRESTATION SERVICES'!O29)</f>
        <v/>
      </c>
      <c r="P28" s="365" t="str">
        <f>IF('1-PRESTATION SERVICES'!P29="","",'1-PRESTATION SERVICES'!P29)</f>
        <v/>
      </c>
      <c r="Q28" s="365" t="str">
        <f>IF('1-PRESTATION SERVICES'!Q29="","",'1-PRESTATION SERVICES'!Q29)</f>
        <v/>
      </c>
      <c r="R28" s="365" t="str">
        <f>IF('1-PRESTATION SERVICES'!R29="","",'1-PRESTATION SERVICES'!R29)</f>
        <v/>
      </c>
      <c r="S28" s="365" t="str">
        <f>IF('1-PRESTATION SERVICES'!S29="","",'1-PRESTATION SERVICES'!S29)</f>
        <v/>
      </c>
      <c r="T28" s="377"/>
      <c r="U28" s="367" t="str">
        <f t="shared" si="0"/>
        <v/>
      </c>
      <c r="V28" s="376"/>
      <c r="W28" s="369" t="str">
        <f t="shared" si="1"/>
        <v/>
      </c>
      <c r="X28" s="370" t="str">
        <f t="shared" si="2"/>
        <v/>
      </c>
      <c r="Y28" s="371" t="str">
        <f t="shared" si="3"/>
        <v/>
      </c>
      <c r="Z28" s="372" t="str">
        <f t="shared" si="6"/>
        <v/>
      </c>
      <c r="AA28" s="376"/>
      <c r="AB28" s="373">
        <f t="shared" si="4"/>
        <v>0</v>
      </c>
      <c r="AC28" s="374">
        <f t="shared" si="8"/>
        <v>0</v>
      </c>
      <c r="AD28" s="375">
        <f t="shared" si="7"/>
        <v>0</v>
      </c>
    </row>
    <row r="29" spans="1:30" s="273" customFormat="1" ht="41.25" customHeight="1" x14ac:dyDescent="0.3">
      <c r="A29" s="266"/>
      <c r="B29" s="365" t="str">
        <f>IF('1-PRESTATION SERVICES'!B30="","",'1-PRESTATION SERVICES'!B30)</f>
        <v/>
      </c>
      <c r="C29" s="365" t="str">
        <f>IF('1-PRESTATION SERVICES'!C30="","",'1-PRESTATION SERVICES'!C30)</f>
        <v/>
      </c>
      <c r="D29" s="365" t="str">
        <f>IF('1-PRESTATION SERVICES'!D30="","",'1-PRESTATION SERVICES'!D30)</f>
        <v/>
      </c>
      <c r="E29" s="365" t="str">
        <f>IF('1-PRESTATION SERVICES'!E30="","",'1-PRESTATION SERVICES'!E30)</f>
        <v/>
      </c>
      <c r="F29" s="365" t="str">
        <f>IF('1-PRESTATION SERVICES'!F30="","",'1-PRESTATION SERVICES'!F30)</f>
        <v/>
      </c>
      <c r="G29" s="365" t="str">
        <f>IF('1-PRESTATION SERVICES'!G30="","",'1-PRESTATION SERVICES'!G30)</f>
        <v/>
      </c>
      <c r="H29" s="365" t="str">
        <f>IF('1-PRESTATION SERVICES'!H30="","",'1-PRESTATION SERVICES'!H30)</f>
        <v/>
      </c>
      <c r="I29" s="365" t="str">
        <f>IF('1-PRESTATION SERVICES'!I30="","",'1-PRESTATION SERVICES'!I30)</f>
        <v/>
      </c>
      <c r="J29" s="365" t="str">
        <f>IF('1-PRESTATION SERVICES'!J30="","",'1-PRESTATION SERVICES'!J30)</f>
        <v/>
      </c>
      <c r="K29" s="365" t="str">
        <f>IF('1-PRESTATION SERVICES'!K30="","",'1-PRESTATION SERVICES'!K30)</f>
        <v/>
      </c>
      <c r="L29" s="365" t="str">
        <f>IF('1-PRESTATION SERVICES'!L30="","",'1-PRESTATION SERVICES'!L30)</f>
        <v/>
      </c>
      <c r="M29" s="365" t="str">
        <f>IF('1-PRESTATION SERVICES'!M30="","",'1-PRESTATION SERVICES'!M30)</f>
        <v/>
      </c>
      <c r="N29" s="365" t="str">
        <f>IF('1-PRESTATION SERVICES'!N30="","",'1-PRESTATION SERVICES'!N30)</f>
        <v/>
      </c>
      <c r="O29" s="365" t="str">
        <f>IF('1-PRESTATION SERVICES'!O30="","",'1-PRESTATION SERVICES'!O30)</f>
        <v/>
      </c>
      <c r="P29" s="365" t="str">
        <f>IF('1-PRESTATION SERVICES'!P30="","",'1-PRESTATION SERVICES'!P30)</f>
        <v/>
      </c>
      <c r="Q29" s="365" t="str">
        <f>IF('1-PRESTATION SERVICES'!Q30="","",'1-PRESTATION SERVICES'!Q30)</f>
        <v/>
      </c>
      <c r="R29" s="365" t="str">
        <f>IF('1-PRESTATION SERVICES'!R30="","",'1-PRESTATION SERVICES'!R30)</f>
        <v/>
      </c>
      <c r="S29" s="365" t="str">
        <f>IF('1-PRESTATION SERVICES'!S30="","",'1-PRESTATION SERVICES'!S30)</f>
        <v/>
      </c>
      <c r="T29" s="377"/>
      <c r="U29" s="367" t="str">
        <f t="shared" si="0"/>
        <v/>
      </c>
      <c r="V29" s="376"/>
      <c r="W29" s="369" t="str">
        <f t="shared" si="1"/>
        <v/>
      </c>
      <c r="X29" s="370" t="str">
        <f t="shared" si="2"/>
        <v/>
      </c>
      <c r="Y29" s="371" t="str">
        <f t="shared" si="3"/>
        <v/>
      </c>
      <c r="Z29" s="372" t="str">
        <f t="shared" si="6"/>
        <v/>
      </c>
      <c r="AA29" s="376"/>
      <c r="AB29" s="373">
        <f t="shared" si="4"/>
        <v>0</v>
      </c>
      <c r="AC29" s="374">
        <f t="shared" si="8"/>
        <v>0</v>
      </c>
      <c r="AD29" s="375">
        <f t="shared" si="7"/>
        <v>0</v>
      </c>
    </row>
    <row r="30" spans="1:30" s="273" customFormat="1" ht="41.25" customHeight="1" x14ac:dyDescent="0.3">
      <c r="A30" s="266"/>
      <c r="B30" s="365" t="str">
        <f>IF('1-PRESTATION SERVICES'!B31="","",'1-PRESTATION SERVICES'!B31)</f>
        <v/>
      </c>
      <c r="C30" s="365" t="str">
        <f>IF('1-PRESTATION SERVICES'!C31="","",'1-PRESTATION SERVICES'!C31)</f>
        <v/>
      </c>
      <c r="D30" s="365" t="str">
        <f>IF('1-PRESTATION SERVICES'!D31="","",'1-PRESTATION SERVICES'!D31)</f>
        <v/>
      </c>
      <c r="E30" s="365" t="str">
        <f>IF('1-PRESTATION SERVICES'!E31="","",'1-PRESTATION SERVICES'!E31)</f>
        <v/>
      </c>
      <c r="F30" s="365" t="str">
        <f>IF('1-PRESTATION SERVICES'!F31="","",'1-PRESTATION SERVICES'!F31)</f>
        <v/>
      </c>
      <c r="G30" s="365" t="str">
        <f>IF('1-PRESTATION SERVICES'!G31="","",'1-PRESTATION SERVICES'!G31)</f>
        <v/>
      </c>
      <c r="H30" s="365" t="str">
        <f>IF('1-PRESTATION SERVICES'!H31="","",'1-PRESTATION SERVICES'!H31)</f>
        <v/>
      </c>
      <c r="I30" s="365" t="str">
        <f>IF('1-PRESTATION SERVICES'!I31="","",'1-PRESTATION SERVICES'!I31)</f>
        <v/>
      </c>
      <c r="J30" s="365" t="str">
        <f>IF('1-PRESTATION SERVICES'!J31="","",'1-PRESTATION SERVICES'!J31)</f>
        <v/>
      </c>
      <c r="K30" s="365" t="str">
        <f>IF('1-PRESTATION SERVICES'!K31="","",'1-PRESTATION SERVICES'!K31)</f>
        <v/>
      </c>
      <c r="L30" s="365" t="str">
        <f>IF('1-PRESTATION SERVICES'!L31="","",'1-PRESTATION SERVICES'!L31)</f>
        <v/>
      </c>
      <c r="M30" s="365" t="str">
        <f>IF('1-PRESTATION SERVICES'!M31="","",'1-PRESTATION SERVICES'!M31)</f>
        <v/>
      </c>
      <c r="N30" s="365" t="str">
        <f>IF('1-PRESTATION SERVICES'!N31="","",'1-PRESTATION SERVICES'!N31)</f>
        <v/>
      </c>
      <c r="O30" s="365" t="str">
        <f>IF('1-PRESTATION SERVICES'!O31="","",'1-PRESTATION SERVICES'!O31)</f>
        <v/>
      </c>
      <c r="P30" s="365" t="str">
        <f>IF('1-PRESTATION SERVICES'!P31="","",'1-PRESTATION SERVICES'!P31)</f>
        <v/>
      </c>
      <c r="Q30" s="365" t="str">
        <f>IF('1-PRESTATION SERVICES'!Q31="","",'1-PRESTATION SERVICES'!Q31)</f>
        <v/>
      </c>
      <c r="R30" s="365" t="str">
        <f>IF('1-PRESTATION SERVICES'!R31="","",'1-PRESTATION SERVICES'!R31)</f>
        <v/>
      </c>
      <c r="S30" s="365" t="str">
        <f>IF('1-PRESTATION SERVICES'!S31="","",'1-PRESTATION SERVICES'!S31)</f>
        <v/>
      </c>
      <c r="T30" s="377"/>
      <c r="U30" s="367" t="str">
        <f t="shared" si="0"/>
        <v/>
      </c>
      <c r="V30" s="376"/>
      <c r="W30" s="369" t="str">
        <f t="shared" si="1"/>
        <v/>
      </c>
      <c r="X30" s="370" t="str">
        <f t="shared" si="2"/>
        <v/>
      </c>
      <c r="Y30" s="371" t="str">
        <f t="shared" si="3"/>
        <v/>
      </c>
      <c r="Z30" s="372" t="str">
        <f t="shared" si="6"/>
        <v/>
      </c>
      <c r="AA30" s="376"/>
      <c r="AB30" s="373">
        <f t="shared" si="4"/>
        <v>0</v>
      </c>
      <c r="AC30" s="374">
        <f t="shared" si="8"/>
        <v>0</v>
      </c>
      <c r="AD30" s="375">
        <f t="shared" si="7"/>
        <v>0</v>
      </c>
    </row>
    <row r="31" spans="1:30" s="273" customFormat="1" ht="41.25" customHeight="1" x14ac:dyDescent="0.3">
      <c r="A31" s="266"/>
      <c r="B31" s="365" t="str">
        <f>IF('1-PRESTATION SERVICES'!B32="","",'1-PRESTATION SERVICES'!B32)</f>
        <v/>
      </c>
      <c r="C31" s="365" t="str">
        <f>IF('1-PRESTATION SERVICES'!C32="","",'1-PRESTATION SERVICES'!C32)</f>
        <v/>
      </c>
      <c r="D31" s="365" t="str">
        <f>IF('1-PRESTATION SERVICES'!D32="","",'1-PRESTATION SERVICES'!D32)</f>
        <v/>
      </c>
      <c r="E31" s="365" t="str">
        <f>IF('1-PRESTATION SERVICES'!E32="","",'1-PRESTATION SERVICES'!E32)</f>
        <v/>
      </c>
      <c r="F31" s="365" t="str">
        <f>IF('1-PRESTATION SERVICES'!F32="","",'1-PRESTATION SERVICES'!F32)</f>
        <v/>
      </c>
      <c r="G31" s="365" t="str">
        <f>IF('1-PRESTATION SERVICES'!G32="","",'1-PRESTATION SERVICES'!G32)</f>
        <v/>
      </c>
      <c r="H31" s="365" t="str">
        <f>IF('1-PRESTATION SERVICES'!H32="","",'1-PRESTATION SERVICES'!H32)</f>
        <v/>
      </c>
      <c r="I31" s="365" t="str">
        <f>IF('1-PRESTATION SERVICES'!I32="","",'1-PRESTATION SERVICES'!I32)</f>
        <v/>
      </c>
      <c r="J31" s="365" t="str">
        <f>IF('1-PRESTATION SERVICES'!J32="","",'1-PRESTATION SERVICES'!J32)</f>
        <v/>
      </c>
      <c r="K31" s="365" t="str">
        <f>IF('1-PRESTATION SERVICES'!K32="","",'1-PRESTATION SERVICES'!K32)</f>
        <v/>
      </c>
      <c r="L31" s="365" t="str">
        <f>IF('1-PRESTATION SERVICES'!L32="","",'1-PRESTATION SERVICES'!L32)</f>
        <v/>
      </c>
      <c r="M31" s="365" t="str">
        <f>IF('1-PRESTATION SERVICES'!M32="","",'1-PRESTATION SERVICES'!M32)</f>
        <v/>
      </c>
      <c r="N31" s="365" t="str">
        <f>IF('1-PRESTATION SERVICES'!N32="","",'1-PRESTATION SERVICES'!N32)</f>
        <v/>
      </c>
      <c r="O31" s="365" t="str">
        <f>IF('1-PRESTATION SERVICES'!O32="","",'1-PRESTATION SERVICES'!O32)</f>
        <v/>
      </c>
      <c r="P31" s="365" t="str">
        <f>IF('1-PRESTATION SERVICES'!P32="","",'1-PRESTATION SERVICES'!P32)</f>
        <v/>
      </c>
      <c r="Q31" s="365" t="str">
        <f>IF('1-PRESTATION SERVICES'!Q32="","",'1-PRESTATION SERVICES'!Q32)</f>
        <v/>
      </c>
      <c r="R31" s="365" t="str">
        <f>IF('1-PRESTATION SERVICES'!R32="","",'1-PRESTATION SERVICES'!R32)</f>
        <v/>
      </c>
      <c r="S31" s="365" t="str">
        <f>IF('1-PRESTATION SERVICES'!S32="","",'1-PRESTATION SERVICES'!S32)</f>
        <v/>
      </c>
      <c r="T31" s="377"/>
      <c r="U31" s="367" t="str">
        <f t="shared" si="0"/>
        <v/>
      </c>
      <c r="V31" s="376"/>
      <c r="W31" s="369" t="str">
        <f t="shared" si="1"/>
        <v/>
      </c>
      <c r="X31" s="370" t="str">
        <f t="shared" si="2"/>
        <v/>
      </c>
      <c r="Y31" s="371" t="str">
        <f t="shared" si="3"/>
        <v/>
      </c>
      <c r="Z31" s="372" t="str">
        <f t="shared" si="6"/>
        <v/>
      </c>
      <c r="AA31" s="376"/>
      <c r="AB31" s="373">
        <f t="shared" si="4"/>
        <v>0</v>
      </c>
      <c r="AC31" s="374">
        <f t="shared" si="8"/>
        <v>0</v>
      </c>
      <c r="AD31" s="375">
        <f t="shared" si="7"/>
        <v>0</v>
      </c>
    </row>
    <row r="32" spans="1:30" s="273" customFormat="1" ht="41.25" customHeight="1" x14ac:dyDescent="0.3">
      <c r="A32" s="266"/>
      <c r="B32" s="365" t="str">
        <f>IF('1-PRESTATION SERVICES'!B33="","",'1-PRESTATION SERVICES'!B33)</f>
        <v/>
      </c>
      <c r="C32" s="365" t="str">
        <f>IF('1-PRESTATION SERVICES'!C33="","",'1-PRESTATION SERVICES'!C33)</f>
        <v/>
      </c>
      <c r="D32" s="365" t="str">
        <f>IF('1-PRESTATION SERVICES'!D33="","",'1-PRESTATION SERVICES'!D33)</f>
        <v/>
      </c>
      <c r="E32" s="365" t="str">
        <f>IF('1-PRESTATION SERVICES'!E33="","",'1-PRESTATION SERVICES'!E33)</f>
        <v/>
      </c>
      <c r="F32" s="365" t="str">
        <f>IF('1-PRESTATION SERVICES'!F33="","",'1-PRESTATION SERVICES'!F33)</f>
        <v/>
      </c>
      <c r="G32" s="365" t="str">
        <f>IF('1-PRESTATION SERVICES'!G33="","",'1-PRESTATION SERVICES'!G33)</f>
        <v/>
      </c>
      <c r="H32" s="365" t="str">
        <f>IF('1-PRESTATION SERVICES'!H33="","",'1-PRESTATION SERVICES'!H33)</f>
        <v/>
      </c>
      <c r="I32" s="365" t="str">
        <f>IF('1-PRESTATION SERVICES'!I33="","",'1-PRESTATION SERVICES'!I33)</f>
        <v/>
      </c>
      <c r="J32" s="365" t="str">
        <f>IF('1-PRESTATION SERVICES'!J33="","",'1-PRESTATION SERVICES'!J33)</f>
        <v/>
      </c>
      <c r="K32" s="365" t="str">
        <f>IF('1-PRESTATION SERVICES'!K33="","",'1-PRESTATION SERVICES'!K33)</f>
        <v/>
      </c>
      <c r="L32" s="365" t="str">
        <f>IF('1-PRESTATION SERVICES'!L33="","",'1-PRESTATION SERVICES'!L33)</f>
        <v/>
      </c>
      <c r="M32" s="365" t="str">
        <f>IF('1-PRESTATION SERVICES'!M33="","",'1-PRESTATION SERVICES'!M33)</f>
        <v/>
      </c>
      <c r="N32" s="365" t="str">
        <f>IF('1-PRESTATION SERVICES'!N33="","",'1-PRESTATION SERVICES'!N33)</f>
        <v/>
      </c>
      <c r="O32" s="365" t="str">
        <f>IF('1-PRESTATION SERVICES'!O33="","",'1-PRESTATION SERVICES'!O33)</f>
        <v/>
      </c>
      <c r="P32" s="365" t="str">
        <f>IF('1-PRESTATION SERVICES'!P33="","",'1-PRESTATION SERVICES'!P33)</f>
        <v/>
      </c>
      <c r="Q32" s="365" t="str">
        <f>IF('1-PRESTATION SERVICES'!Q33="","",'1-PRESTATION SERVICES'!Q33)</f>
        <v/>
      </c>
      <c r="R32" s="365" t="str">
        <f>IF('1-PRESTATION SERVICES'!R33="","",'1-PRESTATION SERVICES'!R33)</f>
        <v/>
      </c>
      <c r="S32" s="365" t="str">
        <f>IF('1-PRESTATION SERVICES'!S33="","",'1-PRESTATION SERVICES'!S33)</f>
        <v/>
      </c>
      <c r="T32" s="377"/>
      <c r="U32" s="367" t="str">
        <f t="shared" si="0"/>
        <v/>
      </c>
      <c r="V32" s="376"/>
      <c r="W32" s="369" t="str">
        <f t="shared" si="1"/>
        <v/>
      </c>
      <c r="X32" s="370" t="str">
        <f t="shared" si="2"/>
        <v/>
      </c>
      <c r="Y32" s="371" t="str">
        <f t="shared" si="3"/>
        <v/>
      </c>
      <c r="Z32" s="372" t="str">
        <f t="shared" si="6"/>
        <v/>
      </c>
      <c r="AA32" s="376"/>
      <c r="AB32" s="373">
        <f t="shared" si="4"/>
        <v>0</v>
      </c>
      <c r="AC32" s="374">
        <f t="shared" si="8"/>
        <v>0</v>
      </c>
      <c r="AD32" s="375">
        <f t="shared" si="7"/>
        <v>0</v>
      </c>
    </row>
    <row r="33" spans="1:30" s="273" customFormat="1" ht="41.25" customHeight="1" x14ac:dyDescent="0.3">
      <c r="A33" s="266"/>
      <c r="B33" s="365" t="str">
        <f>IF('1-PRESTATION SERVICES'!B34="","",'1-PRESTATION SERVICES'!B34)</f>
        <v/>
      </c>
      <c r="C33" s="365" t="str">
        <f>IF('1-PRESTATION SERVICES'!C34="","",'1-PRESTATION SERVICES'!C34)</f>
        <v/>
      </c>
      <c r="D33" s="365" t="str">
        <f>IF('1-PRESTATION SERVICES'!D34="","",'1-PRESTATION SERVICES'!D34)</f>
        <v/>
      </c>
      <c r="E33" s="365" t="str">
        <f>IF('1-PRESTATION SERVICES'!E34="","",'1-PRESTATION SERVICES'!E34)</f>
        <v/>
      </c>
      <c r="F33" s="365" t="str">
        <f>IF('1-PRESTATION SERVICES'!F34="","",'1-PRESTATION SERVICES'!F34)</f>
        <v/>
      </c>
      <c r="G33" s="365" t="str">
        <f>IF('1-PRESTATION SERVICES'!G34="","",'1-PRESTATION SERVICES'!G34)</f>
        <v/>
      </c>
      <c r="H33" s="365" t="str">
        <f>IF('1-PRESTATION SERVICES'!H34="","",'1-PRESTATION SERVICES'!H34)</f>
        <v/>
      </c>
      <c r="I33" s="365" t="str">
        <f>IF('1-PRESTATION SERVICES'!I34="","",'1-PRESTATION SERVICES'!I34)</f>
        <v/>
      </c>
      <c r="J33" s="365" t="str">
        <f>IF('1-PRESTATION SERVICES'!J34="","",'1-PRESTATION SERVICES'!J34)</f>
        <v/>
      </c>
      <c r="K33" s="365" t="str">
        <f>IF('1-PRESTATION SERVICES'!K34="","",'1-PRESTATION SERVICES'!K34)</f>
        <v/>
      </c>
      <c r="L33" s="365" t="str">
        <f>IF('1-PRESTATION SERVICES'!L34="","",'1-PRESTATION SERVICES'!L34)</f>
        <v/>
      </c>
      <c r="M33" s="365" t="str">
        <f>IF('1-PRESTATION SERVICES'!M34="","",'1-PRESTATION SERVICES'!M34)</f>
        <v/>
      </c>
      <c r="N33" s="365" t="str">
        <f>IF('1-PRESTATION SERVICES'!N34="","",'1-PRESTATION SERVICES'!N34)</f>
        <v/>
      </c>
      <c r="O33" s="365" t="str">
        <f>IF('1-PRESTATION SERVICES'!O34="","",'1-PRESTATION SERVICES'!O34)</f>
        <v/>
      </c>
      <c r="P33" s="365" t="str">
        <f>IF('1-PRESTATION SERVICES'!P34="","",'1-PRESTATION SERVICES'!P34)</f>
        <v/>
      </c>
      <c r="Q33" s="365" t="str">
        <f>IF('1-PRESTATION SERVICES'!Q34="","",'1-PRESTATION SERVICES'!Q34)</f>
        <v/>
      </c>
      <c r="R33" s="365" t="str">
        <f>IF('1-PRESTATION SERVICES'!R34="","",'1-PRESTATION SERVICES'!R34)</f>
        <v/>
      </c>
      <c r="S33" s="365" t="str">
        <f>IF('1-PRESTATION SERVICES'!S34="","",'1-PRESTATION SERVICES'!S34)</f>
        <v/>
      </c>
      <c r="T33" s="377"/>
      <c r="U33" s="367" t="str">
        <f t="shared" si="0"/>
        <v/>
      </c>
      <c r="V33" s="376"/>
      <c r="W33" s="369" t="str">
        <f t="shared" si="1"/>
        <v/>
      </c>
      <c r="X33" s="370" t="str">
        <f t="shared" si="2"/>
        <v/>
      </c>
      <c r="Y33" s="371" t="str">
        <f t="shared" si="3"/>
        <v/>
      </c>
      <c r="Z33" s="372" t="str">
        <f t="shared" si="6"/>
        <v/>
      </c>
      <c r="AA33" s="376"/>
      <c r="AB33" s="373">
        <f t="shared" si="4"/>
        <v>0</v>
      </c>
      <c r="AC33" s="374">
        <f t="shared" si="8"/>
        <v>0</v>
      </c>
      <c r="AD33" s="375">
        <f t="shared" si="7"/>
        <v>0</v>
      </c>
    </row>
    <row r="34" spans="1:30" s="273" customFormat="1" ht="41.25" customHeight="1" x14ac:dyDescent="0.3">
      <c r="A34" s="266"/>
      <c r="B34" s="365" t="str">
        <f>IF('1-PRESTATION SERVICES'!B35="","",'1-PRESTATION SERVICES'!B35)</f>
        <v/>
      </c>
      <c r="C34" s="365" t="str">
        <f>IF('1-PRESTATION SERVICES'!C35="","",'1-PRESTATION SERVICES'!C35)</f>
        <v/>
      </c>
      <c r="D34" s="365" t="str">
        <f>IF('1-PRESTATION SERVICES'!D35="","",'1-PRESTATION SERVICES'!D35)</f>
        <v/>
      </c>
      <c r="E34" s="365" t="str">
        <f>IF('1-PRESTATION SERVICES'!E35="","",'1-PRESTATION SERVICES'!E35)</f>
        <v/>
      </c>
      <c r="F34" s="365" t="str">
        <f>IF('1-PRESTATION SERVICES'!F35="","",'1-PRESTATION SERVICES'!F35)</f>
        <v/>
      </c>
      <c r="G34" s="365" t="str">
        <f>IF('1-PRESTATION SERVICES'!G35="","",'1-PRESTATION SERVICES'!G35)</f>
        <v/>
      </c>
      <c r="H34" s="365" t="str">
        <f>IF('1-PRESTATION SERVICES'!H35="","",'1-PRESTATION SERVICES'!H35)</f>
        <v/>
      </c>
      <c r="I34" s="365" t="str">
        <f>IF('1-PRESTATION SERVICES'!I35="","",'1-PRESTATION SERVICES'!I35)</f>
        <v/>
      </c>
      <c r="J34" s="365" t="str">
        <f>IF('1-PRESTATION SERVICES'!J35="","",'1-PRESTATION SERVICES'!J35)</f>
        <v/>
      </c>
      <c r="K34" s="365" t="str">
        <f>IF('1-PRESTATION SERVICES'!K35="","",'1-PRESTATION SERVICES'!K35)</f>
        <v/>
      </c>
      <c r="L34" s="365" t="str">
        <f>IF('1-PRESTATION SERVICES'!L35="","",'1-PRESTATION SERVICES'!L35)</f>
        <v/>
      </c>
      <c r="M34" s="365" t="str">
        <f>IF('1-PRESTATION SERVICES'!M35="","",'1-PRESTATION SERVICES'!M35)</f>
        <v/>
      </c>
      <c r="N34" s="365" t="str">
        <f>IF('1-PRESTATION SERVICES'!N35="","",'1-PRESTATION SERVICES'!N35)</f>
        <v/>
      </c>
      <c r="O34" s="365" t="str">
        <f>IF('1-PRESTATION SERVICES'!O35="","",'1-PRESTATION SERVICES'!O35)</f>
        <v/>
      </c>
      <c r="P34" s="365" t="str">
        <f>IF('1-PRESTATION SERVICES'!P35="","",'1-PRESTATION SERVICES'!P35)</f>
        <v/>
      </c>
      <c r="Q34" s="365" t="str">
        <f>IF('1-PRESTATION SERVICES'!Q35="","",'1-PRESTATION SERVICES'!Q35)</f>
        <v/>
      </c>
      <c r="R34" s="365" t="str">
        <f>IF('1-PRESTATION SERVICES'!R35="","",'1-PRESTATION SERVICES'!R35)</f>
        <v/>
      </c>
      <c r="S34" s="365" t="str">
        <f>IF('1-PRESTATION SERVICES'!S35="","",'1-PRESTATION SERVICES'!S35)</f>
        <v/>
      </c>
      <c r="T34" s="377"/>
      <c r="U34" s="367" t="str">
        <f t="shared" si="0"/>
        <v/>
      </c>
      <c r="V34" s="376"/>
      <c r="W34" s="369" t="str">
        <f t="shared" si="1"/>
        <v/>
      </c>
      <c r="X34" s="370" t="str">
        <f t="shared" si="2"/>
        <v/>
      </c>
      <c r="Y34" s="371" t="str">
        <f t="shared" si="3"/>
        <v/>
      </c>
      <c r="Z34" s="372" t="str">
        <f t="shared" si="6"/>
        <v/>
      </c>
      <c r="AA34" s="376"/>
      <c r="AB34" s="373">
        <f t="shared" si="4"/>
        <v>0</v>
      </c>
      <c r="AC34" s="374">
        <f t="shared" si="8"/>
        <v>0</v>
      </c>
      <c r="AD34" s="375">
        <f t="shared" si="7"/>
        <v>0</v>
      </c>
    </row>
    <row r="35" spans="1:30" s="273" customFormat="1" ht="41.25" customHeight="1" x14ac:dyDescent="0.3">
      <c r="A35" s="266"/>
      <c r="B35" s="365" t="str">
        <f>IF('1-PRESTATION SERVICES'!B36="","",'1-PRESTATION SERVICES'!B36)</f>
        <v/>
      </c>
      <c r="C35" s="365" t="str">
        <f>IF('1-PRESTATION SERVICES'!C36="","",'1-PRESTATION SERVICES'!C36)</f>
        <v/>
      </c>
      <c r="D35" s="365" t="str">
        <f>IF('1-PRESTATION SERVICES'!D36="","",'1-PRESTATION SERVICES'!D36)</f>
        <v/>
      </c>
      <c r="E35" s="365" t="str">
        <f>IF('1-PRESTATION SERVICES'!E36="","",'1-PRESTATION SERVICES'!E36)</f>
        <v/>
      </c>
      <c r="F35" s="365" t="str">
        <f>IF('1-PRESTATION SERVICES'!F36="","",'1-PRESTATION SERVICES'!F36)</f>
        <v/>
      </c>
      <c r="G35" s="365" t="str">
        <f>IF('1-PRESTATION SERVICES'!G36="","",'1-PRESTATION SERVICES'!G36)</f>
        <v/>
      </c>
      <c r="H35" s="365" t="str">
        <f>IF('1-PRESTATION SERVICES'!H36="","",'1-PRESTATION SERVICES'!H36)</f>
        <v/>
      </c>
      <c r="I35" s="365" t="str">
        <f>IF('1-PRESTATION SERVICES'!I36="","",'1-PRESTATION SERVICES'!I36)</f>
        <v/>
      </c>
      <c r="J35" s="365" t="str">
        <f>IF('1-PRESTATION SERVICES'!J36="","",'1-PRESTATION SERVICES'!J36)</f>
        <v/>
      </c>
      <c r="K35" s="365" t="str">
        <f>IF('1-PRESTATION SERVICES'!K36="","",'1-PRESTATION SERVICES'!K36)</f>
        <v/>
      </c>
      <c r="L35" s="365" t="str">
        <f>IF('1-PRESTATION SERVICES'!L36="","",'1-PRESTATION SERVICES'!L36)</f>
        <v/>
      </c>
      <c r="M35" s="365" t="str">
        <f>IF('1-PRESTATION SERVICES'!M36="","",'1-PRESTATION SERVICES'!M36)</f>
        <v/>
      </c>
      <c r="N35" s="365" t="str">
        <f>IF('1-PRESTATION SERVICES'!N36="","",'1-PRESTATION SERVICES'!N36)</f>
        <v/>
      </c>
      <c r="O35" s="365" t="str">
        <f>IF('1-PRESTATION SERVICES'!O36="","",'1-PRESTATION SERVICES'!O36)</f>
        <v/>
      </c>
      <c r="P35" s="365" t="str">
        <f>IF('1-PRESTATION SERVICES'!P36="","",'1-PRESTATION SERVICES'!P36)</f>
        <v/>
      </c>
      <c r="Q35" s="365" t="str">
        <f>IF('1-PRESTATION SERVICES'!Q36="","",'1-PRESTATION SERVICES'!Q36)</f>
        <v/>
      </c>
      <c r="R35" s="365" t="str">
        <f>IF('1-PRESTATION SERVICES'!R36="","",'1-PRESTATION SERVICES'!R36)</f>
        <v/>
      </c>
      <c r="S35" s="365" t="str">
        <f>IF('1-PRESTATION SERVICES'!S36="","",'1-PRESTATION SERVICES'!S36)</f>
        <v/>
      </c>
      <c r="T35" s="377"/>
      <c r="U35" s="367" t="str">
        <f t="shared" si="0"/>
        <v/>
      </c>
      <c r="V35" s="376"/>
      <c r="W35" s="369" t="str">
        <f t="shared" si="1"/>
        <v/>
      </c>
      <c r="X35" s="370" t="str">
        <f t="shared" si="2"/>
        <v/>
      </c>
      <c r="Y35" s="371" t="str">
        <f t="shared" si="3"/>
        <v/>
      </c>
      <c r="Z35" s="372" t="str">
        <f t="shared" si="6"/>
        <v/>
      </c>
      <c r="AA35" s="376"/>
      <c r="AB35" s="373">
        <f t="shared" si="4"/>
        <v>0</v>
      </c>
      <c r="AC35" s="374">
        <f t="shared" si="8"/>
        <v>0</v>
      </c>
      <c r="AD35" s="375">
        <f t="shared" si="7"/>
        <v>0</v>
      </c>
    </row>
    <row r="36" spans="1:30" s="273" customFormat="1" ht="41.25" customHeight="1" x14ac:dyDescent="0.3">
      <c r="A36" s="266"/>
      <c r="B36" s="365" t="str">
        <f>IF('1-PRESTATION SERVICES'!B37="","",'1-PRESTATION SERVICES'!B37)</f>
        <v/>
      </c>
      <c r="C36" s="365" t="str">
        <f>IF('1-PRESTATION SERVICES'!C37="","",'1-PRESTATION SERVICES'!C37)</f>
        <v/>
      </c>
      <c r="D36" s="365" t="str">
        <f>IF('1-PRESTATION SERVICES'!D37="","",'1-PRESTATION SERVICES'!D37)</f>
        <v/>
      </c>
      <c r="E36" s="365" t="str">
        <f>IF('1-PRESTATION SERVICES'!E37="","",'1-PRESTATION SERVICES'!E37)</f>
        <v/>
      </c>
      <c r="F36" s="365" t="str">
        <f>IF('1-PRESTATION SERVICES'!F37="","",'1-PRESTATION SERVICES'!F37)</f>
        <v/>
      </c>
      <c r="G36" s="365" t="str">
        <f>IF('1-PRESTATION SERVICES'!G37="","",'1-PRESTATION SERVICES'!G37)</f>
        <v/>
      </c>
      <c r="H36" s="365" t="str">
        <f>IF('1-PRESTATION SERVICES'!H37="","",'1-PRESTATION SERVICES'!H37)</f>
        <v/>
      </c>
      <c r="I36" s="365" t="str">
        <f>IF('1-PRESTATION SERVICES'!I37="","",'1-PRESTATION SERVICES'!I37)</f>
        <v/>
      </c>
      <c r="J36" s="365" t="str">
        <f>IF('1-PRESTATION SERVICES'!J37="","",'1-PRESTATION SERVICES'!J37)</f>
        <v/>
      </c>
      <c r="K36" s="365" t="str">
        <f>IF('1-PRESTATION SERVICES'!K37="","",'1-PRESTATION SERVICES'!K37)</f>
        <v/>
      </c>
      <c r="L36" s="365" t="str">
        <f>IF('1-PRESTATION SERVICES'!L37="","",'1-PRESTATION SERVICES'!L37)</f>
        <v/>
      </c>
      <c r="M36" s="365" t="str">
        <f>IF('1-PRESTATION SERVICES'!M37="","",'1-PRESTATION SERVICES'!M37)</f>
        <v/>
      </c>
      <c r="N36" s="365" t="str">
        <f>IF('1-PRESTATION SERVICES'!N37="","",'1-PRESTATION SERVICES'!N37)</f>
        <v/>
      </c>
      <c r="O36" s="365" t="str">
        <f>IF('1-PRESTATION SERVICES'!O37="","",'1-PRESTATION SERVICES'!O37)</f>
        <v/>
      </c>
      <c r="P36" s="365" t="str">
        <f>IF('1-PRESTATION SERVICES'!P37="","",'1-PRESTATION SERVICES'!P37)</f>
        <v/>
      </c>
      <c r="Q36" s="365" t="str">
        <f>IF('1-PRESTATION SERVICES'!Q37="","",'1-PRESTATION SERVICES'!Q37)</f>
        <v/>
      </c>
      <c r="R36" s="365" t="str">
        <f>IF('1-PRESTATION SERVICES'!R37="","",'1-PRESTATION SERVICES'!R37)</f>
        <v/>
      </c>
      <c r="S36" s="365" t="str">
        <f>IF('1-PRESTATION SERVICES'!S37="","",'1-PRESTATION SERVICES'!S37)</f>
        <v/>
      </c>
      <c r="T36" s="377"/>
      <c r="U36" s="367" t="str">
        <f t="shared" si="0"/>
        <v/>
      </c>
      <c r="V36" s="376"/>
      <c r="W36" s="369" t="str">
        <f t="shared" si="1"/>
        <v/>
      </c>
      <c r="X36" s="370" t="str">
        <f t="shared" si="2"/>
        <v/>
      </c>
      <c r="Y36" s="371" t="str">
        <f t="shared" si="3"/>
        <v/>
      </c>
      <c r="Z36" s="372" t="str">
        <f t="shared" si="6"/>
        <v/>
      </c>
      <c r="AA36" s="376"/>
      <c r="AB36" s="373">
        <f t="shared" si="4"/>
        <v>0</v>
      </c>
      <c r="AC36" s="374">
        <f t="shared" si="8"/>
        <v>0</v>
      </c>
      <c r="AD36" s="375">
        <f t="shared" si="7"/>
        <v>0</v>
      </c>
    </row>
    <row r="37" spans="1:30" s="273" customFormat="1" ht="41.25" customHeight="1" x14ac:dyDescent="0.3">
      <c r="A37" s="266"/>
      <c r="B37" s="365" t="str">
        <f>IF('1-PRESTATION SERVICES'!B38="","",'1-PRESTATION SERVICES'!B38)</f>
        <v/>
      </c>
      <c r="C37" s="365" t="str">
        <f>IF('1-PRESTATION SERVICES'!C38="","",'1-PRESTATION SERVICES'!C38)</f>
        <v/>
      </c>
      <c r="D37" s="365" t="str">
        <f>IF('1-PRESTATION SERVICES'!D38="","",'1-PRESTATION SERVICES'!D38)</f>
        <v/>
      </c>
      <c r="E37" s="365" t="str">
        <f>IF('1-PRESTATION SERVICES'!E38="","",'1-PRESTATION SERVICES'!E38)</f>
        <v/>
      </c>
      <c r="F37" s="365" t="str">
        <f>IF('1-PRESTATION SERVICES'!F38="","",'1-PRESTATION SERVICES'!F38)</f>
        <v/>
      </c>
      <c r="G37" s="365" t="str">
        <f>IF('1-PRESTATION SERVICES'!G38="","",'1-PRESTATION SERVICES'!G38)</f>
        <v/>
      </c>
      <c r="H37" s="365" t="str">
        <f>IF('1-PRESTATION SERVICES'!H38="","",'1-PRESTATION SERVICES'!H38)</f>
        <v/>
      </c>
      <c r="I37" s="365" t="str">
        <f>IF('1-PRESTATION SERVICES'!I38="","",'1-PRESTATION SERVICES'!I38)</f>
        <v/>
      </c>
      <c r="J37" s="365" t="str">
        <f>IF('1-PRESTATION SERVICES'!J38="","",'1-PRESTATION SERVICES'!J38)</f>
        <v/>
      </c>
      <c r="K37" s="365" t="str">
        <f>IF('1-PRESTATION SERVICES'!K38="","",'1-PRESTATION SERVICES'!K38)</f>
        <v/>
      </c>
      <c r="L37" s="365" t="str">
        <f>IF('1-PRESTATION SERVICES'!L38="","",'1-PRESTATION SERVICES'!L38)</f>
        <v/>
      </c>
      <c r="M37" s="365" t="str">
        <f>IF('1-PRESTATION SERVICES'!M38="","",'1-PRESTATION SERVICES'!M38)</f>
        <v/>
      </c>
      <c r="N37" s="365" t="str">
        <f>IF('1-PRESTATION SERVICES'!N38="","",'1-PRESTATION SERVICES'!N38)</f>
        <v/>
      </c>
      <c r="O37" s="365" t="str">
        <f>IF('1-PRESTATION SERVICES'!O38="","",'1-PRESTATION SERVICES'!O38)</f>
        <v/>
      </c>
      <c r="P37" s="365" t="str">
        <f>IF('1-PRESTATION SERVICES'!P38="","",'1-PRESTATION SERVICES'!P38)</f>
        <v/>
      </c>
      <c r="Q37" s="365" t="str">
        <f>IF('1-PRESTATION SERVICES'!Q38="","",'1-PRESTATION SERVICES'!Q38)</f>
        <v/>
      </c>
      <c r="R37" s="365" t="str">
        <f>IF('1-PRESTATION SERVICES'!R38="","",'1-PRESTATION SERVICES'!R38)</f>
        <v/>
      </c>
      <c r="S37" s="365" t="str">
        <f>IF('1-PRESTATION SERVICES'!S38="","",'1-PRESTATION SERVICES'!S38)</f>
        <v/>
      </c>
      <c r="T37" s="377"/>
      <c r="U37" s="367" t="str">
        <f t="shared" si="0"/>
        <v/>
      </c>
      <c r="V37" s="376"/>
      <c r="W37" s="369" t="str">
        <f t="shared" si="1"/>
        <v/>
      </c>
      <c r="X37" s="370" t="str">
        <f t="shared" si="2"/>
        <v/>
      </c>
      <c r="Y37" s="371" t="str">
        <f t="shared" si="3"/>
        <v/>
      </c>
      <c r="Z37" s="372" t="str">
        <f t="shared" si="6"/>
        <v/>
      </c>
      <c r="AA37" s="376"/>
      <c r="AB37" s="373">
        <f t="shared" si="4"/>
        <v>0</v>
      </c>
      <c r="AC37" s="374">
        <f t="shared" si="8"/>
        <v>0</v>
      </c>
      <c r="AD37" s="375">
        <f t="shared" si="7"/>
        <v>0</v>
      </c>
    </row>
    <row r="38" spans="1:30" s="273" customFormat="1" ht="41.25" customHeight="1" x14ac:dyDescent="0.3">
      <c r="A38" s="266"/>
      <c r="B38" s="365" t="str">
        <f>IF('1-PRESTATION SERVICES'!B39="","",'1-PRESTATION SERVICES'!B39)</f>
        <v/>
      </c>
      <c r="C38" s="365" t="str">
        <f>IF('1-PRESTATION SERVICES'!C39="","",'1-PRESTATION SERVICES'!C39)</f>
        <v/>
      </c>
      <c r="D38" s="365" t="str">
        <f>IF('1-PRESTATION SERVICES'!D39="","",'1-PRESTATION SERVICES'!D39)</f>
        <v/>
      </c>
      <c r="E38" s="365" t="str">
        <f>IF('1-PRESTATION SERVICES'!E39="","",'1-PRESTATION SERVICES'!E39)</f>
        <v/>
      </c>
      <c r="F38" s="365" t="str">
        <f>IF('1-PRESTATION SERVICES'!F39="","",'1-PRESTATION SERVICES'!F39)</f>
        <v/>
      </c>
      <c r="G38" s="365" t="str">
        <f>IF('1-PRESTATION SERVICES'!G39="","",'1-PRESTATION SERVICES'!G39)</f>
        <v/>
      </c>
      <c r="H38" s="365" t="str">
        <f>IF('1-PRESTATION SERVICES'!H39="","",'1-PRESTATION SERVICES'!H39)</f>
        <v/>
      </c>
      <c r="I38" s="365" t="str">
        <f>IF('1-PRESTATION SERVICES'!I39="","",'1-PRESTATION SERVICES'!I39)</f>
        <v/>
      </c>
      <c r="J38" s="365" t="str">
        <f>IF('1-PRESTATION SERVICES'!J39="","",'1-PRESTATION SERVICES'!J39)</f>
        <v/>
      </c>
      <c r="K38" s="365" t="str">
        <f>IF('1-PRESTATION SERVICES'!K39="","",'1-PRESTATION SERVICES'!K39)</f>
        <v/>
      </c>
      <c r="L38" s="365" t="str">
        <f>IF('1-PRESTATION SERVICES'!L39="","",'1-PRESTATION SERVICES'!L39)</f>
        <v/>
      </c>
      <c r="M38" s="365" t="str">
        <f>IF('1-PRESTATION SERVICES'!M39="","",'1-PRESTATION SERVICES'!M39)</f>
        <v/>
      </c>
      <c r="N38" s="365" t="str">
        <f>IF('1-PRESTATION SERVICES'!N39="","",'1-PRESTATION SERVICES'!N39)</f>
        <v/>
      </c>
      <c r="O38" s="365" t="str">
        <f>IF('1-PRESTATION SERVICES'!O39="","",'1-PRESTATION SERVICES'!O39)</f>
        <v/>
      </c>
      <c r="P38" s="365" t="str">
        <f>IF('1-PRESTATION SERVICES'!P39="","",'1-PRESTATION SERVICES'!P39)</f>
        <v/>
      </c>
      <c r="Q38" s="365" t="str">
        <f>IF('1-PRESTATION SERVICES'!Q39="","",'1-PRESTATION SERVICES'!Q39)</f>
        <v/>
      </c>
      <c r="R38" s="365" t="str">
        <f>IF('1-PRESTATION SERVICES'!R39="","",'1-PRESTATION SERVICES'!R39)</f>
        <v/>
      </c>
      <c r="S38" s="365" t="str">
        <f>IF('1-PRESTATION SERVICES'!S39="","",'1-PRESTATION SERVICES'!S39)</f>
        <v/>
      </c>
      <c r="T38" s="377"/>
      <c r="U38" s="367" t="str">
        <f t="shared" si="0"/>
        <v/>
      </c>
      <c r="V38" s="376"/>
      <c r="W38" s="369" t="str">
        <f t="shared" si="1"/>
        <v/>
      </c>
      <c r="X38" s="370" t="str">
        <f t="shared" si="2"/>
        <v/>
      </c>
      <c r="Y38" s="371" t="str">
        <f t="shared" si="3"/>
        <v/>
      </c>
      <c r="Z38" s="372" t="str">
        <f t="shared" si="6"/>
        <v/>
      </c>
      <c r="AA38" s="376"/>
      <c r="AB38" s="373">
        <f t="shared" si="4"/>
        <v>0</v>
      </c>
      <c r="AC38" s="374">
        <f t="shared" si="8"/>
        <v>0</v>
      </c>
      <c r="AD38" s="375">
        <f t="shared" si="7"/>
        <v>0</v>
      </c>
    </row>
    <row r="39" spans="1:30" s="273" customFormat="1" ht="41.25" customHeight="1" x14ac:dyDescent="0.3">
      <c r="A39" s="266"/>
      <c r="B39" s="365" t="str">
        <f>IF('1-PRESTATION SERVICES'!B40="","",'1-PRESTATION SERVICES'!B40)</f>
        <v/>
      </c>
      <c r="C39" s="365" t="str">
        <f>IF('1-PRESTATION SERVICES'!C40="","",'1-PRESTATION SERVICES'!C40)</f>
        <v/>
      </c>
      <c r="D39" s="365" t="str">
        <f>IF('1-PRESTATION SERVICES'!D40="","",'1-PRESTATION SERVICES'!D40)</f>
        <v/>
      </c>
      <c r="E39" s="365" t="str">
        <f>IF('1-PRESTATION SERVICES'!E40="","",'1-PRESTATION SERVICES'!E40)</f>
        <v/>
      </c>
      <c r="F39" s="365" t="str">
        <f>IF('1-PRESTATION SERVICES'!F40="","",'1-PRESTATION SERVICES'!F40)</f>
        <v/>
      </c>
      <c r="G39" s="365" t="str">
        <f>IF('1-PRESTATION SERVICES'!G40="","",'1-PRESTATION SERVICES'!G40)</f>
        <v/>
      </c>
      <c r="H39" s="365" t="str">
        <f>IF('1-PRESTATION SERVICES'!H40="","",'1-PRESTATION SERVICES'!H40)</f>
        <v/>
      </c>
      <c r="I39" s="365" t="str">
        <f>IF('1-PRESTATION SERVICES'!I40="","",'1-PRESTATION SERVICES'!I40)</f>
        <v/>
      </c>
      <c r="J39" s="365" t="str">
        <f>IF('1-PRESTATION SERVICES'!J40="","",'1-PRESTATION SERVICES'!J40)</f>
        <v/>
      </c>
      <c r="K39" s="365" t="str">
        <f>IF('1-PRESTATION SERVICES'!K40="","",'1-PRESTATION SERVICES'!K40)</f>
        <v/>
      </c>
      <c r="L39" s="365" t="str">
        <f>IF('1-PRESTATION SERVICES'!L40="","",'1-PRESTATION SERVICES'!L40)</f>
        <v/>
      </c>
      <c r="M39" s="365" t="str">
        <f>IF('1-PRESTATION SERVICES'!M40="","",'1-PRESTATION SERVICES'!M40)</f>
        <v/>
      </c>
      <c r="N39" s="365" t="str">
        <f>IF('1-PRESTATION SERVICES'!N40="","",'1-PRESTATION SERVICES'!N40)</f>
        <v/>
      </c>
      <c r="O39" s="365" t="str">
        <f>IF('1-PRESTATION SERVICES'!O40="","",'1-PRESTATION SERVICES'!O40)</f>
        <v/>
      </c>
      <c r="P39" s="365" t="str">
        <f>IF('1-PRESTATION SERVICES'!P40="","",'1-PRESTATION SERVICES'!P40)</f>
        <v/>
      </c>
      <c r="Q39" s="365" t="str">
        <f>IF('1-PRESTATION SERVICES'!Q40="","",'1-PRESTATION SERVICES'!Q40)</f>
        <v/>
      </c>
      <c r="R39" s="365" t="str">
        <f>IF('1-PRESTATION SERVICES'!R40="","",'1-PRESTATION SERVICES'!R40)</f>
        <v/>
      </c>
      <c r="S39" s="365" t="str">
        <f>IF('1-PRESTATION SERVICES'!S40="","",'1-PRESTATION SERVICES'!S40)</f>
        <v/>
      </c>
      <c r="T39" s="377"/>
      <c r="U39" s="367" t="str">
        <f t="shared" si="0"/>
        <v/>
      </c>
      <c r="V39" s="376"/>
      <c r="W39" s="369" t="str">
        <f t="shared" si="1"/>
        <v/>
      </c>
      <c r="X39" s="370" t="str">
        <f t="shared" si="2"/>
        <v/>
      </c>
      <c r="Y39" s="371" t="str">
        <f t="shared" si="3"/>
        <v/>
      </c>
      <c r="Z39" s="372" t="str">
        <f t="shared" si="6"/>
        <v/>
      </c>
      <c r="AA39" s="376"/>
      <c r="AB39" s="373">
        <f t="shared" si="4"/>
        <v>0</v>
      </c>
      <c r="AC39" s="374">
        <f t="shared" si="8"/>
        <v>0</v>
      </c>
      <c r="AD39" s="375">
        <f t="shared" si="7"/>
        <v>0</v>
      </c>
    </row>
    <row r="40" spans="1:30" s="273" customFormat="1" ht="41.25" customHeight="1" x14ac:dyDescent="0.3">
      <c r="A40" s="266"/>
      <c r="B40" s="365" t="str">
        <f>IF('1-PRESTATION SERVICES'!B41="","",'1-PRESTATION SERVICES'!B41)</f>
        <v/>
      </c>
      <c r="C40" s="365" t="str">
        <f>IF('1-PRESTATION SERVICES'!C41="","",'1-PRESTATION SERVICES'!C41)</f>
        <v/>
      </c>
      <c r="D40" s="365" t="str">
        <f>IF('1-PRESTATION SERVICES'!D41="","",'1-PRESTATION SERVICES'!D41)</f>
        <v/>
      </c>
      <c r="E40" s="365" t="str">
        <f>IF('1-PRESTATION SERVICES'!E41="","",'1-PRESTATION SERVICES'!E41)</f>
        <v/>
      </c>
      <c r="F40" s="365" t="str">
        <f>IF('1-PRESTATION SERVICES'!F41="","",'1-PRESTATION SERVICES'!F41)</f>
        <v/>
      </c>
      <c r="G40" s="365" t="str">
        <f>IF('1-PRESTATION SERVICES'!G41="","",'1-PRESTATION SERVICES'!G41)</f>
        <v/>
      </c>
      <c r="H40" s="365" t="str">
        <f>IF('1-PRESTATION SERVICES'!H41="","",'1-PRESTATION SERVICES'!H41)</f>
        <v/>
      </c>
      <c r="I40" s="365" t="str">
        <f>IF('1-PRESTATION SERVICES'!I41="","",'1-PRESTATION SERVICES'!I41)</f>
        <v/>
      </c>
      <c r="J40" s="365" t="str">
        <f>IF('1-PRESTATION SERVICES'!J41="","",'1-PRESTATION SERVICES'!J41)</f>
        <v/>
      </c>
      <c r="K40" s="365" t="str">
        <f>IF('1-PRESTATION SERVICES'!K41="","",'1-PRESTATION SERVICES'!K41)</f>
        <v/>
      </c>
      <c r="L40" s="365" t="str">
        <f>IF('1-PRESTATION SERVICES'!L41="","",'1-PRESTATION SERVICES'!L41)</f>
        <v/>
      </c>
      <c r="M40" s="365" t="str">
        <f>IF('1-PRESTATION SERVICES'!M41="","",'1-PRESTATION SERVICES'!M41)</f>
        <v/>
      </c>
      <c r="N40" s="365" t="str">
        <f>IF('1-PRESTATION SERVICES'!N41="","",'1-PRESTATION SERVICES'!N41)</f>
        <v/>
      </c>
      <c r="O40" s="365" t="str">
        <f>IF('1-PRESTATION SERVICES'!O41="","",'1-PRESTATION SERVICES'!O41)</f>
        <v/>
      </c>
      <c r="P40" s="365" t="str">
        <f>IF('1-PRESTATION SERVICES'!P41="","",'1-PRESTATION SERVICES'!P41)</f>
        <v/>
      </c>
      <c r="Q40" s="365" t="str">
        <f>IF('1-PRESTATION SERVICES'!Q41="","",'1-PRESTATION SERVICES'!Q41)</f>
        <v/>
      </c>
      <c r="R40" s="365" t="str">
        <f>IF('1-PRESTATION SERVICES'!R41="","",'1-PRESTATION SERVICES'!R41)</f>
        <v/>
      </c>
      <c r="S40" s="365" t="str">
        <f>IF('1-PRESTATION SERVICES'!S41="","",'1-PRESTATION SERVICES'!S41)</f>
        <v/>
      </c>
      <c r="T40" s="377"/>
      <c r="U40" s="367" t="str">
        <f t="shared" si="0"/>
        <v/>
      </c>
      <c r="V40" s="376"/>
      <c r="W40" s="369" t="str">
        <f t="shared" si="1"/>
        <v/>
      </c>
      <c r="X40" s="370" t="str">
        <f t="shared" si="2"/>
        <v/>
      </c>
      <c r="Y40" s="371" t="str">
        <f t="shared" si="3"/>
        <v/>
      </c>
      <c r="Z40" s="372" t="str">
        <f t="shared" si="6"/>
        <v/>
      </c>
      <c r="AA40" s="376"/>
      <c r="AB40" s="373">
        <f t="shared" si="4"/>
        <v>0</v>
      </c>
      <c r="AC40" s="374">
        <f t="shared" si="8"/>
        <v>0</v>
      </c>
      <c r="AD40" s="375">
        <f t="shared" si="7"/>
        <v>0</v>
      </c>
    </row>
    <row r="41" spans="1:30" s="273" customFormat="1" ht="41.25" customHeight="1" x14ac:dyDescent="0.3">
      <c r="A41" s="266"/>
      <c r="B41" s="365" t="str">
        <f>IF('1-PRESTATION SERVICES'!B42="","",'1-PRESTATION SERVICES'!B42)</f>
        <v/>
      </c>
      <c r="C41" s="365" t="str">
        <f>IF('1-PRESTATION SERVICES'!C42="","",'1-PRESTATION SERVICES'!C42)</f>
        <v/>
      </c>
      <c r="D41" s="365" t="str">
        <f>IF('1-PRESTATION SERVICES'!D42="","",'1-PRESTATION SERVICES'!D42)</f>
        <v/>
      </c>
      <c r="E41" s="365" t="str">
        <f>IF('1-PRESTATION SERVICES'!E42="","",'1-PRESTATION SERVICES'!E42)</f>
        <v/>
      </c>
      <c r="F41" s="365" t="str">
        <f>IF('1-PRESTATION SERVICES'!F42="","",'1-PRESTATION SERVICES'!F42)</f>
        <v/>
      </c>
      <c r="G41" s="365" t="str">
        <f>IF('1-PRESTATION SERVICES'!G42="","",'1-PRESTATION SERVICES'!G42)</f>
        <v/>
      </c>
      <c r="H41" s="365" t="str">
        <f>IF('1-PRESTATION SERVICES'!H42="","",'1-PRESTATION SERVICES'!H42)</f>
        <v/>
      </c>
      <c r="I41" s="365" t="str">
        <f>IF('1-PRESTATION SERVICES'!I42="","",'1-PRESTATION SERVICES'!I42)</f>
        <v/>
      </c>
      <c r="J41" s="365" t="str">
        <f>IF('1-PRESTATION SERVICES'!J42="","",'1-PRESTATION SERVICES'!J42)</f>
        <v/>
      </c>
      <c r="K41" s="365" t="str">
        <f>IF('1-PRESTATION SERVICES'!K42="","",'1-PRESTATION SERVICES'!K42)</f>
        <v/>
      </c>
      <c r="L41" s="365" t="str">
        <f>IF('1-PRESTATION SERVICES'!L42="","",'1-PRESTATION SERVICES'!L42)</f>
        <v/>
      </c>
      <c r="M41" s="365" t="str">
        <f>IF('1-PRESTATION SERVICES'!M42="","",'1-PRESTATION SERVICES'!M42)</f>
        <v/>
      </c>
      <c r="N41" s="365" t="str">
        <f>IF('1-PRESTATION SERVICES'!N42="","",'1-PRESTATION SERVICES'!N42)</f>
        <v/>
      </c>
      <c r="O41" s="365" t="str">
        <f>IF('1-PRESTATION SERVICES'!O42="","",'1-PRESTATION SERVICES'!O42)</f>
        <v/>
      </c>
      <c r="P41" s="365" t="str">
        <f>IF('1-PRESTATION SERVICES'!P42="","",'1-PRESTATION SERVICES'!P42)</f>
        <v/>
      </c>
      <c r="Q41" s="365" t="str">
        <f>IF('1-PRESTATION SERVICES'!Q42="","",'1-PRESTATION SERVICES'!Q42)</f>
        <v/>
      </c>
      <c r="R41" s="365" t="str">
        <f>IF('1-PRESTATION SERVICES'!R42="","",'1-PRESTATION SERVICES'!R42)</f>
        <v/>
      </c>
      <c r="S41" s="365" t="str">
        <f>IF('1-PRESTATION SERVICES'!S42="","",'1-PRESTATION SERVICES'!S42)</f>
        <v/>
      </c>
      <c r="T41" s="377"/>
      <c r="U41" s="367" t="str">
        <f t="shared" si="0"/>
        <v/>
      </c>
      <c r="V41" s="376"/>
      <c r="W41" s="369" t="str">
        <f t="shared" si="1"/>
        <v/>
      </c>
      <c r="X41" s="370" t="str">
        <f t="shared" si="2"/>
        <v/>
      </c>
      <c r="Y41" s="371" t="str">
        <f t="shared" si="3"/>
        <v/>
      </c>
      <c r="Z41" s="372" t="str">
        <f t="shared" si="6"/>
        <v/>
      </c>
      <c r="AA41" s="376"/>
      <c r="AB41" s="373">
        <f t="shared" si="4"/>
        <v>0</v>
      </c>
      <c r="AC41" s="374">
        <f t="shared" si="8"/>
        <v>0</v>
      </c>
      <c r="AD41" s="375">
        <f t="shared" si="7"/>
        <v>0</v>
      </c>
    </row>
    <row r="42" spans="1:30" s="273" customFormat="1" ht="41.25" customHeight="1" x14ac:dyDescent="0.3">
      <c r="A42" s="266"/>
      <c r="B42" s="365" t="str">
        <f>IF('1-PRESTATION SERVICES'!B43="","",'1-PRESTATION SERVICES'!B43)</f>
        <v/>
      </c>
      <c r="C42" s="365" t="str">
        <f>IF('1-PRESTATION SERVICES'!C43="","",'1-PRESTATION SERVICES'!C43)</f>
        <v/>
      </c>
      <c r="D42" s="365" t="str">
        <f>IF('1-PRESTATION SERVICES'!D43="","",'1-PRESTATION SERVICES'!D43)</f>
        <v/>
      </c>
      <c r="E42" s="365" t="str">
        <f>IF('1-PRESTATION SERVICES'!E43="","",'1-PRESTATION SERVICES'!E43)</f>
        <v/>
      </c>
      <c r="F42" s="365" t="str">
        <f>IF('1-PRESTATION SERVICES'!F43="","",'1-PRESTATION SERVICES'!F43)</f>
        <v/>
      </c>
      <c r="G42" s="365" t="str">
        <f>IF('1-PRESTATION SERVICES'!G43="","",'1-PRESTATION SERVICES'!G43)</f>
        <v/>
      </c>
      <c r="H42" s="365" t="str">
        <f>IF('1-PRESTATION SERVICES'!H43="","",'1-PRESTATION SERVICES'!H43)</f>
        <v/>
      </c>
      <c r="I42" s="365" t="str">
        <f>IF('1-PRESTATION SERVICES'!I43="","",'1-PRESTATION SERVICES'!I43)</f>
        <v/>
      </c>
      <c r="J42" s="365" t="str">
        <f>IF('1-PRESTATION SERVICES'!J43="","",'1-PRESTATION SERVICES'!J43)</f>
        <v/>
      </c>
      <c r="K42" s="365" t="str">
        <f>IF('1-PRESTATION SERVICES'!K43="","",'1-PRESTATION SERVICES'!K43)</f>
        <v/>
      </c>
      <c r="L42" s="365" t="str">
        <f>IF('1-PRESTATION SERVICES'!L43="","",'1-PRESTATION SERVICES'!L43)</f>
        <v/>
      </c>
      <c r="M42" s="365" t="str">
        <f>IF('1-PRESTATION SERVICES'!M43="","",'1-PRESTATION SERVICES'!M43)</f>
        <v/>
      </c>
      <c r="N42" s="365" t="str">
        <f>IF('1-PRESTATION SERVICES'!N43="","",'1-PRESTATION SERVICES'!N43)</f>
        <v/>
      </c>
      <c r="O42" s="365" t="str">
        <f>IF('1-PRESTATION SERVICES'!O43="","",'1-PRESTATION SERVICES'!O43)</f>
        <v/>
      </c>
      <c r="P42" s="365" t="str">
        <f>IF('1-PRESTATION SERVICES'!P43="","",'1-PRESTATION SERVICES'!P43)</f>
        <v/>
      </c>
      <c r="Q42" s="365" t="str">
        <f>IF('1-PRESTATION SERVICES'!Q43="","",'1-PRESTATION SERVICES'!Q43)</f>
        <v/>
      </c>
      <c r="R42" s="365" t="str">
        <f>IF('1-PRESTATION SERVICES'!R43="","",'1-PRESTATION SERVICES'!R43)</f>
        <v/>
      </c>
      <c r="S42" s="365" t="str">
        <f>IF('1-PRESTATION SERVICES'!S43="","",'1-PRESTATION SERVICES'!S43)</f>
        <v/>
      </c>
      <c r="T42" s="377"/>
      <c r="U42" s="367" t="str">
        <f t="shared" si="0"/>
        <v/>
      </c>
      <c r="V42" s="376"/>
      <c r="W42" s="369" t="str">
        <f t="shared" si="1"/>
        <v/>
      </c>
      <c r="X42" s="370" t="str">
        <f t="shared" si="2"/>
        <v/>
      </c>
      <c r="Y42" s="371" t="str">
        <f t="shared" si="3"/>
        <v/>
      </c>
      <c r="Z42" s="372" t="str">
        <f t="shared" si="6"/>
        <v/>
      </c>
      <c r="AA42" s="376"/>
      <c r="AB42" s="373">
        <f t="shared" si="4"/>
        <v>0</v>
      </c>
      <c r="AC42" s="374">
        <f t="shared" si="8"/>
        <v>0</v>
      </c>
      <c r="AD42" s="375">
        <f t="shared" si="7"/>
        <v>0</v>
      </c>
    </row>
    <row r="43" spans="1:30" s="273" customFormat="1" ht="41.25" customHeight="1" x14ac:dyDescent="0.3">
      <c r="A43" s="266"/>
      <c r="B43" s="365" t="str">
        <f>IF('1-PRESTATION SERVICES'!B44="","",'1-PRESTATION SERVICES'!B44)</f>
        <v/>
      </c>
      <c r="C43" s="365" t="str">
        <f>IF('1-PRESTATION SERVICES'!C44="","",'1-PRESTATION SERVICES'!C44)</f>
        <v/>
      </c>
      <c r="D43" s="365" t="str">
        <f>IF('1-PRESTATION SERVICES'!D44="","",'1-PRESTATION SERVICES'!D44)</f>
        <v/>
      </c>
      <c r="E43" s="365" t="str">
        <f>IF('1-PRESTATION SERVICES'!E44="","",'1-PRESTATION SERVICES'!E44)</f>
        <v/>
      </c>
      <c r="F43" s="365" t="str">
        <f>IF('1-PRESTATION SERVICES'!F44="","",'1-PRESTATION SERVICES'!F44)</f>
        <v/>
      </c>
      <c r="G43" s="365" t="str">
        <f>IF('1-PRESTATION SERVICES'!G44="","",'1-PRESTATION SERVICES'!G44)</f>
        <v/>
      </c>
      <c r="H43" s="365" t="str">
        <f>IF('1-PRESTATION SERVICES'!H44="","",'1-PRESTATION SERVICES'!H44)</f>
        <v/>
      </c>
      <c r="I43" s="365" t="str">
        <f>IF('1-PRESTATION SERVICES'!I44="","",'1-PRESTATION SERVICES'!I44)</f>
        <v/>
      </c>
      <c r="J43" s="365" t="str">
        <f>IF('1-PRESTATION SERVICES'!J44="","",'1-PRESTATION SERVICES'!J44)</f>
        <v/>
      </c>
      <c r="K43" s="365" t="str">
        <f>IF('1-PRESTATION SERVICES'!K44="","",'1-PRESTATION SERVICES'!K44)</f>
        <v/>
      </c>
      <c r="L43" s="365" t="str">
        <f>IF('1-PRESTATION SERVICES'!L44="","",'1-PRESTATION SERVICES'!L44)</f>
        <v/>
      </c>
      <c r="M43" s="365" t="str">
        <f>IF('1-PRESTATION SERVICES'!M44="","",'1-PRESTATION SERVICES'!M44)</f>
        <v/>
      </c>
      <c r="N43" s="365" t="str">
        <f>IF('1-PRESTATION SERVICES'!N44="","",'1-PRESTATION SERVICES'!N44)</f>
        <v/>
      </c>
      <c r="O43" s="365" t="str">
        <f>IF('1-PRESTATION SERVICES'!O44="","",'1-PRESTATION SERVICES'!O44)</f>
        <v/>
      </c>
      <c r="P43" s="365" t="str">
        <f>IF('1-PRESTATION SERVICES'!P44="","",'1-PRESTATION SERVICES'!P44)</f>
        <v/>
      </c>
      <c r="Q43" s="365" t="str">
        <f>IF('1-PRESTATION SERVICES'!Q44="","",'1-PRESTATION SERVICES'!Q44)</f>
        <v/>
      </c>
      <c r="R43" s="365" t="str">
        <f>IF('1-PRESTATION SERVICES'!R44="","",'1-PRESTATION SERVICES'!R44)</f>
        <v/>
      </c>
      <c r="S43" s="365" t="str">
        <f>IF('1-PRESTATION SERVICES'!S44="","",'1-PRESTATION SERVICES'!S44)</f>
        <v/>
      </c>
      <c r="T43" s="377"/>
      <c r="U43" s="367" t="str">
        <f t="shared" si="0"/>
        <v/>
      </c>
      <c r="V43" s="376"/>
      <c r="W43" s="369" t="str">
        <f t="shared" si="1"/>
        <v/>
      </c>
      <c r="X43" s="370" t="str">
        <f t="shared" si="2"/>
        <v/>
      </c>
      <c r="Y43" s="371" t="str">
        <f t="shared" si="3"/>
        <v/>
      </c>
      <c r="Z43" s="372" t="str">
        <f t="shared" si="6"/>
        <v/>
      </c>
      <c r="AA43" s="376"/>
      <c r="AB43" s="373">
        <f t="shared" si="4"/>
        <v>0</v>
      </c>
      <c r="AC43" s="374">
        <f t="shared" si="8"/>
        <v>0</v>
      </c>
      <c r="AD43" s="375">
        <f t="shared" si="7"/>
        <v>0</v>
      </c>
    </row>
    <row r="44" spans="1:30" s="273" customFormat="1" ht="41.25" customHeight="1" x14ac:dyDescent="0.3">
      <c r="A44" s="266"/>
      <c r="B44" s="365" t="str">
        <f>IF('1-PRESTATION SERVICES'!B45="","",'1-PRESTATION SERVICES'!B45)</f>
        <v/>
      </c>
      <c r="C44" s="365" t="str">
        <f>IF('1-PRESTATION SERVICES'!C45="","",'1-PRESTATION SERVICES'!C45)</f>
        <v/>
      </c>
      <c r="D44" s="365" t="str">
        <f>IF('1-PRESTATION SERVICES'!D45="","",'1-PRESTATION SERVICES'!D45)</f>
        <v/>
      </c>
      <c r="E44" s="365" t="str">
        <f>IF('1-PRESTATION SERVICES'!E45="","",'1-PRESTATION SERVICES'!E45)</f>
        <v/>
      </c>
      <c r="F44" s="365" t="str">
        <f>IF('1-PRESTATION SERVICES'!F45="","",'1-PRESTATION SERVICES'!F45)</f>
        <v/>
      </c>
      <c r="G44" s="365" t="str">
        <f>IF('1-PRESTATION SERVICES'!G45="","",'1-PRESTATION SERVICES'!G45)</f>
        <v/>
      </c>
      <c r="H44" s="365" t="str">
        <f>IF('1-PRESTATION SERVICES'!H45="","",'1-PRESTATION SERVICES'!H45)</f>
        <v/>
      </c>
      <c r="I44" s="365" t="str">
        <f>IF('1-PRESTATION SERVICES'!I45="","",'1-PRESTATION SERVICES'!I45)</f>
        <v/>
      </c>
      <c r="J44" s="365" t="str">
        <f>IF('1-PRESTATION SERVICES'!J45="","",'1-PRESTATION SERVICES'!J45)</f>
        <v/>
      </c>
      <c r="K44" s="365" t="str">
        <f>IF('1-PRESTATION SERVICES'!K45="","",'1-PRESTATION SERVICES'!K45)</f>
        <v/>
      </c>
      <c r="L44" s="365" t="str">
        <f>IF('1-PRESTATION SERVICES'!L45="","",'1-PRESTATION SERVICES'!L45)</f>
        <v/>
      </c>
      <c r="M44" s="365" t="str">
        <f>IF('1-PRESTATION SERVICES'!M45="","",'1-PRESTATION SERVICES'!M45)</f>
        <v/>
      </c>
      <c r="N44" s="365" t="str">
        <f>IF('1-PRESTATION SERVICES'!N45="","",'1-PRESTATION SERVICES'!N45)</f>
        <v/>
      </c>
      <c r="O44" s="365" t="str">
        <f>IF('1-PRESTATION SERVICES'!O45="","",'1-PRESTATION SERVICES'!O45)</f>
        <v/>
      </c>
      <c r="P44" s="365" t="str">
        <f>IF('1-PRESTATION SERVICES'!P45="","",'1-PRESTATION SERVICES'!P45)</f>
        <v/>
      </c>
      <c r="Q44" s="365" t="str">
        <f>IF('1-PRESTATION SERVICES'!Q45="","",'1-PRESTATION SERVICES'!Q45)</f>
        <v/>
      </c>
      <c r="R44" s="365" t="str">
        <f>IF('1-PRESTATION SERVICES'!R45="","",'1-PRESTATION SERVICES'!R45)</f>
        <v/>
      </c>
      <c r="S44" s="365" t="str">
        <f>IF('1-PRESTATION SERVICES'!S45="","",'1-PRESTATION SERVICES'!S45)</f>
        <v/>
      </c>
      <c r="T44" s="377"/>
      <c r="U44" s="367" t="str">
        <f t="shared" si="0"/>
        <v/>
      </c>
      <c r="V44" s="376"/>
      <c r="W44" s="369" t="str">
        <f t="shared" si="1"/>
        <v/>
      </c>
      <c r="X44" s="370" t="str">
        <f t="shared" si="2"/>
        <v/>
      </c>
      <c r="Y44" s="371" t="str">
        <f t="shared" si="3"/>
        <v/>
      </c>
      <c r="Z44" s="372" t="str">
        <f t="shared" si="6"/>
        <v/>
      </c>
      <c r="AA44" s="376"/>
      <c r="AB44" s="373">
        <f t="shared" si="4"/>
        <v>0</v>
      </c>
      <c r="AC44" s="374">
        <f t="shared" si="8"/>
        <v>0</v>
      </c>
      <c r="AD44" s="375">
        <f t="shared" si="7"/>
        <v>0</v>
      </c>
    </row>
    <row r="45" spans="1:30" s="273" customFormat="1" ht="41.25" customHeight="1" x14ac:dyDescent="0.3">
      <c r="A45" s="266"/>
      <c r="B45" s="365" t="str">
        <f>IF('1-PRESTATION SERVICES'!B46="","",'1-PRESTATION SERVICES'!B46)</f>
        <v/>
      </c>
      <c r="C45" s="365" t="str">
        <f>IF('1-PRESTATION SERVICES'!C46="","",'1-PRESTATION SERVICES'!C46)</f>
        <v/>
      </c>
      <c r="D45" s="365" t="str">
        <f>IF('1-PRESTATION SERVICES'!D46="","",'1-PRESTATION SERVICES'!D46)</f>
        <v/>
      </c>
      <c r="E45" s="365" t="str">
        <f>IF('1-PRESTATION SERVICES'!E46="","",'1-PRESTATION SERVICES'!E46)</f>
        <v/>
      </c>
      <c r="F45" s="365" t="str">
        <f>IF('1-PRESTATION SERVICES'!F46="","",'1-PRESTATION SERVICES'!F46)</f>
        <v/>
      </c>
      <c r="G45" s="365" t="str">
        <f>IF('1-PRESTATION SERVICES'!G46="","",'1-PRESTATION SERVICES'!G46)</f>
        <v/>
      </c>
      <c r="H45" s="365" t="str">
        <f>IF('1-PRESTATION SERVICES'!H46="","",'1-PRESTATION SERVICES'!H46)</f>
        <v/>
      </c>
      <c r="I45" s="365" t="str">
        <f>IF('1-PRESTATION SERVICES'!I46="","",'1-PRESTATION SERVICES'!I46)</f>
        <v/>
      </c>
      <c r="J45" s="365" t="str">
        <f>IF('1-PRESTATION SERVICES'!J46="","",'1-PRESTATION SERVICES'!J46)</f>
        <v/>
      </c>
      <c r="K45" s="365" t="str">
        <f>IF('1-PRESTATION SERVICES'!K46="","",'1-PRESTATION SERVICES'!K46)</f>
        <v/>
      </c>
      <c r="L45" s="365" t="str">
        <f>IF('1-PRESTATION SERVICES'!L46="","",'1-PRESTATION SERVICES'!L46)</f>
        <v/>
      </c>
      <c r="M45" s="365" t="str">
        <f>IF('1-PRESTATION SERVICES'!M46="","",'1-PRESTATION SERVICES'!M46)</f>
        <v/>
      </c>
      <c r="N45" s="365" t="str">
        <f>IF('1-PRESTATION SERVICES'!N46="","",'1-PRESTATION SERVICES'!N46)</f>
        <v/>
      </c>
      <c r="O45" s="365" t="str">
        <f>IF('1-PRESTATION SERVICES'!O46="","",'1-PRESTATION SERVICES'!O46)</f>
        <v/>
      </c>
      <c r="P45" s="365" t="str">
        <f>IF('1-PRESTATION SERVICES'!P46="","",'1-PRESTATION SERVICES'!P46)</f>
        <v/>
      </c>
      <c r="Q45" s="365" t="str">
        <f>IF('1-PRESTATION SERVICES'!Q46="","",'1-PRESTATION SERVICES'!Q46)</f>
        <v/>
      </c>
      <c r="R45" s="365" t="str">
        <f>IF('1-PRESTATION SERVICES'!R46="","",'1-PRESTATION SERVICES'!R46)</f>
        <v/>
      </c>
      <c r="S45" s="365" t="str">
        <f>IF('1-PRESTATION SERVICES'!S46="","",'1-PRESTATION SERVICES'!S46)</f>
        <v/>
      </c>
      <c r="T45" s="377"/>
      <c r="U45" s="367" t="str">
        <f t="shared" si="0"/>
        <v/>
      </c>
      <c r="V45" s="376"/>
      <c r="W45" s="369" t="str">
        <f t="shared" si="1"/>
        <v/>
      </c>
      <c r="X45" s="370" t="str">
        <f t="shared" si="2"/>
        <v/>
      </c>
      <c r="Y45" s="371" t="str">
        <f t="shared" si="3"/>
        <v/>
      </c>
      <c r="Z45" s="372" t="str">
        <f t="shared" si="6"/>
        <v/>
      </c>
      <c r="AA45" s="376"/>
      <c r="AB45" s="373">
        <f t="shared" si="4"/>
        <v>0</v>
      </c>
      <c r="AC45" s="374">
        <f t="shared" si="8"/>
        <v>0</v>
      </c>
      <c r="AD45" s="375">
        <f t="shared" si="7"/>
        <v>0</v>
      </c>
    </row>
    <row r="46" spans="1:30" s="273" customFormat="1" ht="41.25" customHeight="1" x14ac:dyDescent="0.3">
      <c r="A46" s="266"/>
      <c r="B46" s="365" t="str">
        <f>IF('1-PRESTATION SERVICES'!B47="","",'1-PRESTATION SERVICES'!B47)</f>
        <v/>
      </c>
      <c r="C46" s="365" t="str">
        <f>IF('1-PRESTATION SERVICES'!C47="","",'1-PRESTATION SERVICES'!C47)</f>
        <v/>
      </c>
      <c r="D46" s="365" t="str">
        <f>IF('1-PRESTATION SERVICES'!D47="","",'1-PRESTATION SERVICES'!D47)</f>
        <v/>
      </c>
      <c r="E46" s="365" t="str">
        <f>IF('1-PRESTATION SERVICES'!E47="","",'1-PRESTATION SERVICES'!E47)</f>
        <v/>
      </c>
      <c r="F46" s="365" t="str">
        <f>IF('1-PRESTATION SERVICES'!F47="","",'1-PRESTATION SERVICES'!F47)</f>
        <v/>
      </c>
      <c r="G46" s="365" t="str">
        <f>IF('1-PRESTATION SERVICES'!G47="","",'1-PRESTATION SERVICES'!G47)</f>
        <v/>
      </c>
      <c r="H46" s="365" t="str">
        <f>IF('1-PRESTATION SERVICES'!H47="","",'1-PRESTATION SERVICES'!H47)</f>
        <v/>
      </c>
      <c r="I46" s="365" t="str">
        <f>IF('1-PRESTATION SERVICES'!I47="","",'1-PRESTATION SERVICES'!I47)</f>
        <v/>
      </c>
      <c r="J46" s="365" t="str">
        <f>IF('1-PRESTATION SERVICES'!J47="","",'1-PRESTATION SERVICES'!J47)</f>
        <v/>
      </c>
      <c r="K46" s="365" t="str">
        <f>IF('1-PRESTATION SERVICES'!K47="","",'1-PRESTATION SERVICES'!K47)</f>
        <v/>
      </c>
      <c r="L46" s="365" t="str">
        <f>IF('1-PRESTATION SERVICES'!L47="","",'1-PRESTATION SERVICES'!L47)</f>
        <v/>
      </c>
      <c r="M46" s="365" t="str">
        <f>IF('1-PRESTATION SERVICES'!M47="","",'1-PRESTATION SERVICES'!M47)</f>
        <v/>
      </c>
      <c r="N46" s="365" t="str">
        <f>IF('1-PRESTATION SERVICES'!N47="","",'1-PRESTATION SERVICES'!N47)</f>
        <v/>
      </c>
      <c r="O46" s="365" t="str">
        <f>IF('1-PRESTATION SERVICES'!O47="","",'1-PRESTATION SERVICES'!O47)</f>
        <v/>
      </c>
      <c r="P46" s="365" t="str">
        <f>IF('1-PRESTATION SERVICES'!P47="","",'1-PRESTATION SERVICES'!P47)</f>
        <v/>
      </c>
      <c r="Q46" s="365" t="str">
        <f>IF('1-PRESTATION SERVICES'!Q47="","",'1-PRESTATION SERVICES'!Q47)</f>
        <v/>
      </c>
      <c r="R46" s="365" t="str">
        <f>IF('1-PRESTATION SERVICES'!R47="","",'1-PRESTATION SERVICES'!R47)</f>
        <v/>
      </c>
      <c r="S46" s="365" t="str">
        <f>IF('1-PRESTATION SERVICES'!S47="","",'1-PRESTATION SERVICES'!S47)</f>
        <v/>
      </c>
      <c r="T46" s="377"/>
      <c r="U46" s="367" t="str">
        <f t="shared" si="0"/>
        <v/>
      </c>
      <c r="V46" s="376"/>
      <c r="W46" s="369" t="str">
        <f t="shared" si="1"/>
        <v/>
      </c>
      <c r="X46" s="370" t="str">
        <f t="shared" si="2"/>
        <v/>
      </c>
      <c r="Y46" s="371" t="str">
        <f t="shared" si="3"/>
        <v/>
      </c>
      <c r="Z46" s="372" t="str">
        <f t="shared" si="6"/>
        <v/>
      </c>
      <c r="AA46" s="376"/>
      <c r="AB46" s="373">
        <f t="shared" si="4"/>
        <v>0</v>
      </c>
      <c r="AC46" s="374">
        <f t="shared" si="8"/>
        <v>0</v>
      </c>
      <c r="AD46" s="375">
        <f t="shared" si="7"/>
        <v>0</v>
      </c>
    </row>
    <row r="47" spans="1:30" s="273" customFormat="1" ht="41.25" customHeight="1" x14ac:dyDescent="0.3">
      <c r="A47" s="266"/>
      <c r="B47" s="365" t="str">
        <f>IF('1-PRESTATION SERVICES'!B48="","",'1-PRESTATION SERVICES'!B48)</f>
        <v/>
      </c>
      <c r="C47" s="365" t="str">
        <f>IF('1-PRESTATION SERVICES'!C48="","",'1-PRESTATION SERVICES'!C48)</f>
        <v/>
      </c>
      <c r="D47" s="365" t="str">
        <f>IF('1-PRESTATION SERVICES'!D48="","",'1-PRESTATION SERVICES'!D48)</f>
        <v/>
      </c>
      <c r="E47" s="365" t="str">
        <f>IF('1-PRESTATION SERVICES'!E48="","",'1-PRESTATION SERVICES'!E48)</f>
        <v/>
      </c>
      <c r="F47" s="365" t="str">
        <f>IF('1-PRESTATION SERVICES'!F48="","",'1-PRESTATION SERVICES'!F48)</f>
        <v/>
      </c>
      <c r="G47" s="365" t="str">
        <f>IF('1-PRESTATION SERVICES'!G48="","",'1-PRESTATION SERVICES'!G48)</f>
        <v/>
      </c>
      <c r="H47" s="365" t="str">
        <f>IF('1-PRESTATION SERVICES'!H48="","",'1-PRESTATION SERVICES'!H48)</f>
        <v/>
      </c>
      <c r="I47" s="365" t="str">
        <f>IF('1-PRESTATION SERVICES'!I48="","",'1-PRESTATION SERVICES'!I48)</f>
        <v/>
      </c>
      <c r="J47" s="365" t="str">
        <f>IF('1-PRESTATION SERVICES'!J48="","",'1-PRESTATION SERVICES'!J48)</f>
        <v/>
      </c>
      <c r="K47" s="365" t="str">
        <f>IF('1-PRESTATION SERVICES'!K48="","",'1-PRESTATION SERVICES'!K48)</f>
        <v/>
      </c>
      <c r="L47" s="365" t="str">
        <f>IF('1-PRESTATION SERVICES'!L48="","",'1-PRESTATION SERVICES'!L48)</f>
        <v/>
      </c>
      <c r="M47" s="365" t="str">
        <f>IF('1-PRESTATION SERVICES'!M48="","",'1-PRESTATION SERVICES'!M48)</f>
        <v/>
      </c>
      <c r="N47" s="365" t="str">
        <f>IF('1-PRESTATION SERVICES'!N48="","",'1-PRESTATION SERVICES'!N48)</f>
        <v/>
      </c>
      <c r="O47" s="365" t="str">
        <f>IF('1-PRESTATION SERVICES'!O48="","",'1-PRESTATION SERVICES'!O48)</f>
        <v/>
      </c>
      <c r="P47" s="365" t="str">
        <f>IF('1-PRESTATION SERVICES'!P48="","",'1-PRESTATION SERVICES'!P48)</f>
        <v/>
      </c>
      <c r="Q47" s="365" t="str">
        <f>IF('1-PRESTATION SERVICES'!Q48="","",'1-PRESTATION SERVICES'!Q48)</f>
        <v/>
      </c>
      <c r="R47" s="365" t="str">
        <f>IF('1-PRESTATION SERVICES'!R48="","",'1-PRESTATION SERVICES'!R48)</f>
        <v/>
      </c>
      <c r="S47" s="365" t="str">
        <f>IF('1-PRESTATION SERVICES'!S48="","",'1-PRESTATION SERVICES'!S48)</f>
        <v/>
      </c>
      <c r="T47" s="377"/>
      <c r="U47" s="367" t="str">
        <f t="shared" si="0"/>
        <v/>
      </c>
      <c r="V47" s="376"/>
      <c r="W47" s="369" t="str">
        <f t="shared" si="1"/>
        <v/>
      </c>
      <c r="X47" s="370" t="str">
        <f t="shared" si="2"/>
        <v/>
      </c>
      <c r="Y47" s="371" t="str">
        <f t="shared" si="3"/>
        <v/>
      </c>
      <c r="Z47" s="372" t="str">
        <f t="shared" si="6"/>
        <v/>
      </c>
      <c r="AA47" s="376"/>
      <c r="AB47" s="373">
        <f t="shared" si="4"/>
        <v>0</v>
      </c>
      <c r="AC47" s="374">
        <f t="shared" si="8"/>
        <v>0</v>
      </c>
      <c r="AD47" s="375">
        <f t="shared" si="7"/>
        <v>0</v>
      </c>
    </row>
    <row r="48" spans="1:30" s="273" customFormat="1" ht="41.25" customHeight="1" x14ac:dyDescent="0.3">
      <c r="A48" s="266"/>
      <c r="B48" s="365" t="str">
        <f>IF('1-PRESTATION SERVICES'!B49="","",'1-PRESTATION SERVICES'!B49)</f>
        <v/>
      </c>
      <c r="C48" s="365" t="str">
        <f>IF('1-PRESTATION SERVICES'!C49="","",'1-PRESTATION SERVICES'!C49)</f>
        <v/>
      </c>
      <c r="D48" s="365" t="str">
        <f>IF('1-PRESTATION SERVICES'!D49="","",'1-PRESTATION SERVICES'!D49)</f>
        <v/>
      </c>
      <c r="E48" s="365" t="str">
        <f>IF('1-PRESTATION SERVICES'!E49="","",'1-PRESTATION SERVICES'!E49)</f>
        <v/>
      </c>
      <c r="F48" s="365" t="str">
        <f>IF('1-PRESTATION SERVICES'!F49="","",'1-PRESTATION SERVICES'!F49)</f>
        <v/>
      </c>
      <c r="G48" s="365" t="str">
        <f>IF('1-PRESTATION SERVICES'!G49="","",'1-PRESTATION SERVICES'!G49)</f>
        <v/>
      </c>
      <c r="H48" s="365" t="str">
        <f>IF('1-PRESTATION SERVICES'!H49="","",'1-PRESTATION SERVICES'!H49)</f>
        <v/>
      </c>
      <c r="I48" s="365" t="str">
        <f>IF('1-PRESTATION SERVICES'!I49="","",'1-PRESTATION SERVICES'!I49)</f>
        <v/>
      </c>
      <c r="J48" s="365" t="str">
        <f>IF('1-PRESTATION SERVICES'!J49="","",'1-PRESTATION SERVICES'!J49)</f>
        <v/>
      </c>
      <c r="K48" s="365" t="str">
        <f>IF('1-PRESTATION SERVICES'!K49="","",'1-PRESTATION SERVICES'!K49)</f>
        <v/>
      </c>
      <c r="L48" s="365" t="str">
        <f>IF('1-PRESTATION SERVICES'!L49="","",'1-PRESTATION SERVICES'!L49)</f>
        <v/>
      </c>
      <c r="M48" s="365" t="str">
        <f>IF('1-PRESTATION SERVICES'!M49="","",'1-PRESTATION SERVICES'!M49)</f>
        <v/>
      </c>
      <c r="N48" s="365" t="str">
        <f>IF('1-PRESTATION SERVICES'!N49="","",'1-PRESTATION SERVICES'!N49)</f>
        <v/>
      </c>
      <c r="O48" s="365" t="str">
        <f>IF('1-PRESTATION SERVICES'!O49="","",'1-PRESTATION SERVICES'!O49)</f>
        <v/>
      </c>
      <c r="P48" s="365" t="str">
        <f>IF('1-PRESTATION SERVICES'!P49="","",'1-PRESTATION SERVICES'!P49)</f>
        <v/>
      </c>
      <c r="Q48" s="365" t="str">
        <f>IF('1-PRESTATION SERVICES'!Q49="","",'1-PRESTATION SERVICES'!Q49)</f>
        <v/>
      </c>
      <c r="R48" s="365" t="str">
        <f>IF('1-PRESTATION SERVICES'!R49="","",'1-PRESTATION SERVICES'!R49)</f>
        <v/>
      </c>
      <c r="S48" s="365" t="str">
        <f>IF('1-PRESTATION SERVICES'!S49="","",'1-PRESTATION SERVICES'!S49)</f>
        <v/>
      </c>
      <c r="T48" s="377"/>
      <c r="U48" s="367" t="str">
        <f t="shared" si="0"/>
        <v/>
      </c>
      <c r="V48" s="376"/>
      <c r="W48" s="369" t="str">
        <f t="shared" si="1"/>
        <v/>
      </c>
      <c r="X48" s="370" t="str">
        <f t="shared" si="2"/>
        <v/>
      </c>
      <c r="Y48" s="371" t="str">
        <f t="shared" si="3"/>
        <v/>
      </c>
      <c r="Z48" s="372" t="str">
        <f t="shared" si="6"/>
        <v/>
      </c>
      <c r="AA48" s="376"/>
      <c r="AB48" s="373">
        <f t="shared" si="4"/>
        <v>0</v>
      </c>
      <c r="AC48" s="374">
        <f t="shared" si="8"/>
        <v>0</v>
      </c>
      <c r="AD48" s="375">
        <f t="shared" si="7"/>
        <v>0</v>
      </c>
    </row>
    <row r="49" spans="1:30" s="273" customFormat="1" ht="41.25" customHeight="1" x14ac:dyDescent="0.3">
      <c r="A49" s="266"/>
      <c r="B49" s="365" t="str">
        <f>IF('1-PRESTATION SERVICES'!B50="","",'1-PRESTATION SERVICES'!B50)</f>
        <v/>
      </c>
      <c r="C49" s="365" t="str">
        <f>IF('1-PRESTATION SERVICES'!C50="","",'1-PRESTATION SERVICES'!C50)</f>
        <v/>
      </c>
      <c r="D49" s="365" t="str">
        <f>IF('1-PRESTATION SERVICES'!D50="","",'1-PRESTATION SERVICES'!D50)</f>
        <v/>
      </c>
      <c r="E49" s="365" t="str">
        <f>IF('1-PRESTATION SERVICES'!E50="","",'1-PRESTATION SERVICES'!E50)</f>
        <v/>
      </c>
      <c r="F49" s="365" t="str">
        <f>IF('1-PRESTATION SERVICES'!F50="","",'1-PRESTATION SERVICES'!F50)</f>
        <v/>
      </c>
      <c r="G49" s="365" t="str">
        <f>IF('1-PRESTATION SERVICES'!G50="","",'1-PRESTATION SERVICES'!G50)</f>
        <v/>
      </c>
      <c r="H49" s="365" t="str">
        <f>IF('1-PRESTATION SERVICES'!H50="","",'1-PRESTATION SERVICES'!H50)</f>
        <v/>
      </c>
      <c r="I49" s="365" t="str">
        <f>IF('1-PRESTATION SERVICES'!I50="","",'1-PRESTATION SERVICES'!I50)</f>
        <v/>
      </c>
      <c r="J49" s="365" t="str">
        <f>IF('1-PRESTATION SERVICES'!J50="","",'1-PRESTATION SERVICES'!J50)</f>
        <v/>
      </c>
      <c r="K49" s="365" t="str">
        <f>IF('1-PRESTATION SERVICES'!K50="","",'1-PRESTATION SERVICES'!K50)</f>
        <v/>
      </c>
      <c r="L49" s="365" t="str">
        <f>IF('1-PRESTATION SERVICES'!L50="","",'1-PRESTATION SERVICES'!L50)</f>
        <v/>
      </c>
      <c r="M49" s="365" t="str">
        <f>IF('1-PRESTATION SERVICES'!M50="","",'1-PRESTATION SERVICES'!M50)</f>
        <v/>
      </c>
      <c r="N49" s="365" t="str">
        <f>IF('1-PRESTATION SERVICES'!N50="","",'1-PRESTATION SERVICES'!N50)</f>
        <v/>
      </c>
      <c r="O49" s="365" t="str">
        <f>IF('1-PRESTATION SERVICES'!O50="","",'1-PRESTATION SERVICES'!O50)</f>
        <v/>
      </c>
      <c r="P49" s="365" t="str">
        <f>IF('1-PRESTATION SERVICES'!P50="","",'1-PRESTATION SERVICES'!P50)</f>
        <v/>
      </c>
      <c r="Q49" s="365" t="str">
        <f>IF('1-PRESTATION SERVICES'!Q50="","",'1-PRESTATION SERVICES'!Q50)</f>
        <v/>
      </c>
      <c r="R49" s="365" t="str">
        <f>IF('1-PRESTATION SERVICES'!R50="","",'1-PRESTATION SERVICES'!R50)</f>
        <v/>
      </c>
      <c r="S49" s="365" t="str">
        <f>IF('1-PRESTATION SERVICES'!S50="","",'1-PRESTATION SERVICES'!S50)</f>
        <v/>
      </c>
      <c r="T49" s="377"/>
      <c r="U49" s="367" t="str">
        <f t="shared" si="0"/>
        <v/>
      </c>
      <c r="V49" s="376"/>
      <c r="W49" s="369" t="str">
        <f t="shared" si="1"/>
        <v/>
      </c>
      <c r="X49" s="370" t="str">
        <f t="shared" si="2"/>
        <v/>
      </c>
      <c r="Y49" s="371" t="str">
        <f t="shared" si="3"/>
        <v/>
      </c>
      <c r="Z49" s="372" t="str">
        <f t="shared" si="6"/>
        <v/>
      </c>
      <c r="AA49" s="378"/>
      <c r="AB49" s="373">
        <f t="shared" si="4"/>
        <v>0</v>
      </c>
      <c r="AC49" s="374">
        <f>IF(AB49&lt;&gt;0,IFERROR(Z49*AB49,0),0)</f>
        <v>0</v>
      </c>
      <c r="AD49" s="375">
        <f>IF(AND($P$5="X",$U$5="X"),"ERREUR Coche P5 et U5",IF(AND($P$5="",$U$5=""),"Renseignez P5 ou U5",IF(AND($U$5="X",$P$5=""),IFERROR(Z49+AC49,0),IF(AND($P$5="X",$U$5=""),"Assujetti",0))))</f>
        <v>0</v>
      </c>
    </row>
    <row r="50" spans="1:30" ht="18.75" x14ac:dyDescent="0.3">
      <c r="B50" s="365" t="str">
        <f>IF('1-PRESTATION SERVICES'!B51="","",'1-PRESTATION SERVICES'!B51)</f>
        <v/>
      </c>
      <c r="C50" s="365" t="str">
        <f>IF('1-PRESTATION SERVICES'!C51="","",'1-PRESTATION SERVICES'!C51)</f>
        <v/>
      </c>
      <c r="D50" s="365" t="str">
        <f>IF('1-PRESTATION SERVICES'!D51="","",'1-PRESTATION SERVICES'!D51)</f>
        <v/>
      </c>
      <c r="E50" s="365" t="str">
        <f>IF('1-PRESTATION SERVICES'!E51="","",'1-PRESTATION SERVICES'!E51)</f>
        <v/>
      </c>
      <c r="F50" s="365" t="str">
        <f>IF('1-PRESTATION SERVICES'!F51="","",'1-PRESTATION SERVICES'!F51)</f>
        <v/>
      </c>
      <c r="G50" s="365" t="str">
        <f>IF('1-PRESTATION SERVICES'!G51="","",'1-PRESTATION SERVICES'!G51)</f>
        <v/>
      </c>
      <c r="H50" s="365" t="str">
        <f>IF('1-PRESTATION SERVICES'!H51="","",'1-PRESTATION SERVICES'!H51)</f>
        <v/>
      </c>
      <c r="I50" s="365" t="str">
        <f>IF('1-PRESTATION SERVICES'!I51="","",'1-PRESTATION SERVICES'!I51)</f>
        <v/>
      </c>
      <c r="J50" s="365" t="str">
        <f>IF('1-PRESTATION SERVICES'!J51="","",'1-PRESTATION SERVICES'!J51)</f>
        <v/>
      </c>
      <c r="K50" s="365" t="str">
        <f>IF('1-PRESTATION SERVICES'!K51="","",'1-PRESTATION SERVICES'!K51)</f>
        <v/>
      </c>
      <c r="L50" s="365" t="str">
        <f>IF('1-PRESTATION SERVICES'!L51="","",'1-PRESTATION SERVICES'!L51)</f>
        <v/>
      </c>
      <c r="M50" s="365" t="str">
        <f>IF('1-PRESTATION SERVICES'!M51="","",'1-PRESTATION SERVICES'!M51)</f>
        <v/>
      </c>
      <c r="N50" s="365" t="str">
        <f>IF('1-PRESTATION SERVICES'!N51="","",'1-PRESTATION SERVICES'!N51)</f>
        <v/>
      </c>
      <c r="O50" s="365" t="str">
        <f>IF('1-PRESTATION SERVICES'!O51="","",'1-PRESTATION SERVICES'!O51)</f>
        <v/>
      </c>
      <c r="P50" s="365" t="str">
        <f>IF('1-PRESTATION SERVICES'!P51="","",'1-PRESTATION SERVICES'!P51)</f>
        <v/>
      </c>
      <c r="Q50" s="365" t="str">
        <f>IF('1-PRESTATION SERVICES'!Q51="","",'1-PRESTATION SERVICES'!Q51)</f>
        <v/>
      </c>
      <c r="R50" s="365" t="str">
        <f>IF('1-PRESTATION SERVICES'!R51="","",'1-PRESTATION SERVICES'!R51)</f>
        <v/>
      </c>
      <c r="S50" s="365" t="str">
        <f>IF('1-PRESTATION SERVICES'!S51="","",'1-PRESTATION SERVICES'!S51)</f>
        <v/>
      </c>
      <c r="T50" s="377"/>
      <c r="U50" s="367" t="str">
        <f t="shared" si="0"/>
        <v/>
      </c>
      <c r="V50" s="376"/>
      <c r="W50" s="369" t="str">
        <f t="shared" si="1"/>
        <v/>
      </c>
      <c r="X50" s="370" t="str">
        <f t="shared" si="2"/>
        <v/>
      </c>
      <c r="Y50" s="371" t="str">
        <f t="shared" si="3"/>
        <v/>
      </c>
      <c r="Z50" s="372" t="str">
        <f t="shared" ref="Z50" si="9">IF(T50="",IF(W50="OUI",T50,IF(X50&gt;=$Z$6,Y50,T50)),MIN(Y50,T50))</f>
        <v/>
      </c>
      <c r="AA50" s="378"/>
      <c r="AB50" s="373">
        <f t="shared" si="4"/>
        <v>0</v>
      </c>
      <c r="AC50" s="374">
        <f>IF(AB50&lt;&gt;0,IFERROR(Z50*AB50,0),0)</f>
        <v>0</v>
      </c>
      <c r="AD50" s="375">
        <f>IF(AND($P$5="X",$U$5="X"),"ERREUR Coche P5 et U5",IF(AND($P$5="",$U$5=""),"Renseignez P5 ou U5",IF(AND($U$5="X",$P$5=""),IFERROR(Z50+AC50,0),IF(AND($P$5="X",$U$5=""),"Assujetti",0))))</f>
        <v>0</v>
      </c>
    </row>
    <row r="51" spans="1:30" ht="56.25" x14ac:dyDescent="0.3">
      <c r="B51" s="379"/>
      <c r="C51" s="379"/>
      <c r="D51" s="379"/>
      <c r="E51" s="379"/>
      <c r="F51" s="379"/>
      <c r="G51" s="379"/>
      <c r="H51" s="379"/>
      <c r="I51" s="379"/>
      <c r="J51" s="379"/>
      <c r="K51" s="380"/>
      <c r="L51" s="379"/>
      <c r="M51" s="235"/>
      <c r="N51" s="235"/>
      <c r="O51" s="235"/>
      <c r="P51" s="235"/>
      <c r="Q51" s="235"/>
      <c r="R51" s="235"/>
      <c r="S51" s="1"/>
      <c r="T51" s="381"/>
      <c r="U51" s="381"/>
      <c r="V51" s="381"/>
      <c r="W51" s="381"/>
      <c r="X51" s="381"/>
      <c r="Y51" s="381"/>
      <c r="Z51" s="381"/>
      <c r="AA51" s="382"/>
      <c r="AB51" s="374" t="s">
        <v>1539</v>
      </c>
      <c r="AC51" s="383">
        <f>SUM(AD11:AD49)</f>
        <v>0</v>
      </c>
      <c r="AD51" s="381"/>
    </row>
    <row r="52" spans="1:30" x14ac:dyDescent="0.25">
      <c r="B52" s="235"/>
      <c r="C52" s="235"/>
      <c r="D52" s="235"/>
      <c r="E52" s="235"/>
      <c r="F52" s="235"/>
      <c r="G52" s="235"/>
      <c r="H52" s="235"/>
      <c r="I52" s="235"/>
      <c r="J52" s="235"/>
      <c r="K52" s="270"/>
      <c r="L52" s="235"/>
      <c r="M52" s="235"/>
      <c r="N52" s="235"/>
      <c r="O52" s="235"/>
      <c r="P52" s="235"/>
      <c r="Q52" s="235"/>
      <c r="R52" s="235"/>
      <c r="S52" s="1"/>
    </row>
    <row r="53" spans="1:30" x14ac:dyDescent="0.25">
      <c r="B53" s="235"/>
      <c r="C53" s="235"/>
      <c r="D53" s="235"/>
      <c r="E53" s="235"/>
      <c r="F53" s="235"/>
      <c r="G53" s="235"/>
      <c r="H53" s="235"/>
      <c r="I53" s="235"/>
      <c r="J53" s="235"/>
      <c r="K53" s="270"/>
      <c r="L53" s="235"/>
      <c r="M53" s="235"/>
      <c r="N53" s="235"/>
      <c r="O53" s="235"/>
      <c r="P53" s="235"/>
      <c r="Q53" s="235"/>
      <c r="R53" s="235"/>
      <c r="S53" s="1"/>
    </row>
    <row r="54" spans="1:30" x14ac:dyDescent="0.25">
      <c r="B54" s="235"/>
      <c r="C54" s="235"/>
      <c r="D54" s="235"/>
      <c r="E54" s="235"/>
      <c r="F54" s="235"/>
      <c r="G54" s="235"/>
      <c r="H54" s="235"/>
      <c r="I54" s="235"/>
      <c r="J54" s="235"/>
      <c r="K54" s="270"/>
      <c r="L54" s="235"/>
      <c r="M54" s="235"/>
      <c r="N54" s="235"/>
      <c r="O54" s="235"/>
      <c r="P54" s="235"/>
      <c r="Q54" s="235"/>
      <c r="R54" s="235"/>
      <c r="S54" s="1"/>
    </row>
    <row r="55" spans="1:30" x14ac:dyDescent="0.25">
      <c r="B55" s="235"/>
      <c r="C55" s="235"/>
      <c r="D55" s="235"/>
      <c r="E55" s="235"/>
      <c r="F55" s="235"/>
      <c r="G55" s="235"/>
      <c r="H55" s="235"/>
      <c r="I55" s="235"/>
      <c r="J55" s="235"/>
      <c r="K55" s="270"/>
      <c r="L55" s="235"/>
      <c r="M55" s="235"/>
      <c r="N55" s="235"/>
      <c r="O55" s="235"/>
      <c r="P55" s="235"/>
      <c r="Q55" s="235"/>
      <c r="R55" s="235"/>
      <c r="S55" s="1"/>
    </row>
    <row r="56" spans="1:30" x14ac:dyDescent="0.25">
      <c r="B56" s="235"/>
      <c r="C56" s="235"/>
      <c r="D56" s="235"/>
      <c r="E56" s="235"/>
      <c r="F56" s="235"/>
      <c r="G56" s="235"/>
      <c r="H56" s="235"/>
      <c r="I56" s="235"/>
      <c r="J56" s="235"/>
      <c r="K56" s="270"/>
      <c r="L56" s="235"/>
      <c r="M56" s="235"/>
      <c r="N56" s="235"/>
      <c r="O56" s="235"/>
      <c r="P56" s="235"/>
      <c r="Q56" s="235"/>
      <c r="R56" s="235"/>
      <c r="S56" s="1"/>
    </row>
    <row r="57" spans="1:30" x14ac:dyDescent="0.25">
      <c r="B57" s="235"/>
      <c r="C57" s="235"/>
      <c r="D57" s="235"/>
      <c r="E57" s="235"/>
      <c r="F57" s="235"/>
      <c r="G57" s="235"/>
      <c r="H57" s="235"/>
      <c r="I57" s="235"/>
      <c r="J57" s="235"/>
      <c r="K57" s="270"/>
      <c r="L57" s="235"/>
      <c r="M57" s="235"/>
      <c r="N57" s="235"/>
      <c r="O57" s="235"/>
      <c r="P57" s="235"/>
      <c r="Q57" s="235"/>
      <c r="R57" s="235"/>
      <c r="S57" s="1"/>
    </row>
    <row r="58" spans="1:30" x14ac:dyDescent="0.25">
      <c r="B58" s="235"/>
      <c r="C58" s="235"/>
      <c r="D58" s="235"/>
      <c r="E58" s="235"/>
      <c r="F58" s="235"/>
      <c r="G58" s="235"/>
      <c r="H58" s="235"/>
      <c r="I58" s="235"/>
      <c r="J58" s="235"/>
      <c r="K58" s="270"/>
      <c r="L58" s="235"/>
      <c r="M58" s="235"/>
      <c r="N58" s="235"/>
      <c r="O58" s="235"/>
      <c r="P58" s="235"/>
      <c r="Q58" s="235"/>
      <c r="R58" s="235"/>
      <c r="S58" s="1"/>
    </row>
    <row r="59" spans="1:30" x14ac:dyDescent="0.25">
      <c r="B59" s="2"/>
      <c r="C59" s="2"/>
      <c r="D59" s="2"/>
      <c r="E59" s="2"/>
      <c r="F59" s="2"/>
      <c r="G59" s="2"/>
      <c r="H59" s="2"/>
      <c r="I59" s="2"/>
      <c r="J59" s="2"/>
      <c r="K59" s="272"/>
      <c r="L59" s="2"/>
      <c r="M59" s="2"/>
      <c r="N59" s="2"/>
      <c r="O59" s="2"/>
      <c r="P59" s="2"/>
      <c r="Q59" s="2"/>
      <c r="R59" s="2"/>
    </row>
    <row r="60" spans="1:30" x14ac:dyDescent="0.25">
      <c r="B60" s="2"/>
      <c r="C60" s="2"/>
      <c r="D60" s="2"/>
      <c r="E60" s="2"/>
      <c r="F60" s="2"/>
      <c r="G60" s="2"/>
      <c r="H60" s="2"/>
      <c r="I60" s="2"/>
      <c r="J60" s="2"/>
      <c r="K60" s="272"/>
      <c r="L60" s="2"/>
      <c r="M60" s="2"/>
      <c r="N60" s="2"/>
      <c r="O60" s="2"/>
      <c r="P60" s="2"/>
      <c r="Q60" s="2"/>
      <c r="R60" s="2"/>
    </row>
    <row r="61" spans="1:30" x14ac:dyDescent="0.25">
      <c r="B61" s="2"/>
      <c r="C61" s="2"/>
      <c r="D61" s="2"/>
      <c r="E61" s="2"/>
      <c r="F61" s="2"/>
      <c r="G61" s="2"/>
      <c r="H61" s="2"/>
      <c r="I61" s="2"/>
      <c r="J61" s="2"/>
      <c r="K61" s="272"/>
      <c r="L61" s="2"/>
      <c r="M61" s="2"/>
      <c r="N61" s="2"/>
      <c r="O61" s="2"/>
      <c r="P61" s="2"/>
      <c r="Q61" s="2"/>
      <c r="R61" s="2"/>
    </row>
    <row r="62" spans="1:30" x14ac:dyDescent="0.25">
      <c r="B62" s="2"/>
      <c r="C62" s="2"/>
      <c r="D62" s="2"/>
      <c r="E62" s="2"/>
      <c r="F62" s="2"/>
      <c r="G62" s="2"/>
      <c r="H62" s="2"/>
      <c r="I62" s="2"/>
      <c r="J62" s="2"/>
      <c r="K62" s="272"/>
      <c r="L62" s="2"/>
      <c r="M62" s="2"/>
      <c r="N62" s="2"/>
      <c r="O62" s="2"/>
      <c r="P62" s="2"/>
      <c r="Q62" s="2"/>
      <c r="R62" s="2"/>
    </row>
    <row r="63" spans="1:30" x14ac:dyDescent="0.25">
      <c r="B63" s="2"/>
      <c r="C63" s="2"/>
      <c r="D63" s="2"/>
      <c r="E63" s="2"/>
      <c r="F63" s="2"/>
      <c r="G63" s="2"/>
      <c r="H63" s="2"/>
      <c r="I63" s="2"/>
      <c r="J63" s="2"/>
      <c r="K63" s="272"/>
      <c r="L63" s="2"/>
      <c r="M63" s="2"/>
      <c r="N63" s="2"/>
      <c r="O63" s="2"/>
      <c r="P63" s="2"/>
      <c r="Q63" s="2"/>
      <c r="R63" s="2"/>
    </row>
    <row r="64" spans="1:30" x14ac:dyDescent="0.25">
      <c r="B64" s="2"/>
      <c r="C64" s="2"/>
      <c r="D64" s="2"/>
      <c r="E64" s="2"/>
      <c r="F64" s="2"/>
      <c r="G64" s="2"/>
      <c r="H64" s="2"/>
      <c r="I64" s="2"/>
      <c r="J64" s="2"/>
      <c r="K64" s="272"/>
      <c r="L64" s="2"/>
      <c r="M64" s="2"/>
      <c r="N64" s="2"/>
      <c r="O64" s="2"/>
      <c r="P64" s="2"/>
      <c r="Q64" s="2"/>
      <c r="R64" s="2"/>
    </row>
    <row r="65" spans="2:18" x14ac:dyDescent="0.25">
      <c r="B65" s="2"/>
      <c r="C65" s="2"/>
      <c r="D65" s="2"/>
      <c r="E65" s="2"/>
      <c r="F65" s="2"/>
      <c r="G65" s="2"/>
      <c r="H65" s="2"/>
      <c r="I65" s="2"/>
      <c r="J65" s="2"/>
      <c r="K65" s="272"/>
      <c r="L65" s="2"/>
      <c r="M65" s="2"/>
      <c r="N65" s="2"/>
      <c r="O65" s="2"/>
      <c r="P65" s="2"/>
      <c r="Q65" s="2"/>
      <c r="R65" s="2"/>
    </row>
    <row r="66" spans="2:18" x14ac:dyDescent="0.25">
      <c r="B66" s="2"/>
      <c r="C66" s="2"/>
      <c r="D66" s="2"/>
      <c r="E66" s="2"/>
      <c r="F66" s="2"/>
      <c r="G66" s="2"/>
      <c r="H66" s="2"/>
      <c r="I66" s="2"/>
      <c r="J66" s="2"/>
      <c r="K66" s="272"/>
      <c r="L66" s="2"/>
      <c r="M66" s="2"/>
      <c r="N66" s="2"/>
      <c r="O66" s="2"/>
      <c r="P66" s="2"/>
      <c r="Q66" s="2"/>
      <c r="R66" s="2"/>
    </row>
    <row r="67" spans="2:18" x14ac:dyDescent="0.25">
      <c r="B67" s="2"/>
      <c r="C67" s="2"/>
      <c r="D67" s="2"/>
      <c r="E67" s="2"/>
      <c r="F67" s="2"/>
      <c r="G67" s="2"/>
      <c r="H67" s="2"/>
      <c r="I67" s="2"/>
      <c r="J67" s="2"/>
      <c r="K67" s="272"/>
      <c r="L67" s="2"/>
      <c r="M67" s="2"/>
      <c r="N67" s="2"/>
      <c r="O67" s="2"/>
      <c r="P67" s="2"/>
      <c r="Q67" s="2"/>
      <c r="R67" s="2"/>
    </row>
    <row r="68" spans="2:18" x14ac:dyDescent="0.25">
      <c r="B68" s="2"/>
      <c r="C68" s="2"/>
      <c r="D68" s="2"/>
      <c r="E68" s="2"/>
      <c r="F68" s="2"/>
      <c r="G68" s="2"/>
      <c r="H68" s="2"/>
      <c r="I68" s="2"/>
      <c r="J68" s="2"/>
      <c r="K68" s="272"/>
      <c r="L68" s="2"/>
      <c r="M68" s="2"/>
      <c r="N68" s="2"/>
      <c r="O68" s="2"/>
      <c r="P68" s="2"/>
      <c r="Q68" s="2"/>
      <c r="R68" s="2"/>
    </row>
    <row r="69" spans="2:18" x14ac:dyDescent="0.25">
      <c r="B69" s="2"/>
      <c r="C69" s="2"/>
      <c r="D69" s="2"/>
      <c r="E69" s="2"/>
      <c r="F69" s="2"/>
      <c r="G69" s="2"/>
      <c r="H69" s="2"/>
      <c r="I69" s="2"/>
      <c r="J69" s="2"/>
      <c r="K69" s="272"/>
      <c r="L69" s="2"/>
      <c r="M69" s="2"/>
      <c r="N69" s="2"/>
      <c r="O69" s="2"/>
      <c r="P69" s="2"/>
      <c r="Q69" s="2"/>
      <c r="R69" s="2"/>
    </row>
    <row r="70" spans="2:18" x14ac:dyDescent="0.25">
      <c r="B70" s="2"/>
      <c r="C70" s="2"/>
      <c r="D70" s="2"/>
      <c r="E70" s="2"/>
      <c r="F70" s="2"/>
      <c r="G70" s="2"/>
      <c r="H70" s="2"/>
      <c r="I70" s="2"/>
      <c r="J70" s="2"/>
      <c r="K70" s="272"/>
      <c r="L70" s="2"/>
      <c r="M70" s="2"/>
      <c r="N70" s="2"/>
      <c r="O70" s="2"/>
      <c r="P70" s="2"/>
      <c r="Q70" s="2"/>
      <c r="R70" s="2"/>
    </row>
    <row r="71" spans="2:18" x14ac:dyDescent="0.25">
      <c r="B71" s="2"/>
      <c r="C71" s="2"/>
      <c r="D71" s="2"/>
      <c r="E71" s="2"/>
      <c r="F71" s="2"/>
      <c r="G71" s="2"/>
      <c r="H71" s="2"/>
      <c r="I71" s="2"/>
      <c r="J71" s="2"/>
      <c r="K71" s="272"/>
      <c r="L71" s="2"/>
      <c r="M71" s="2"/>
      <c r="N71" s="2"/>
      <c r="O71" s="2"/>
      <c r="P71" s="2"/>
      <c r="Q71" s="2"/>
      <c r="R71" s="2"/>
    </row>
    <row r="72" spans="2:18" x14ac:dyDescent="0.25">
      <c r="B72" s="2"/>
      <c r="C72" s="2"/>
      <c r="D72" s="2"/>
      <c r="E72" s="2"/>
      <c r="F72" s="2"/>
      <c r="G72" s="2"/>
      <c r="H72" s="2"/>
      <c r="I72" s="2"/>
      <c r="J72" s="2"/>
      <c r="K72" s="272"/>
      <c r="L72" s="2"/>
      <c r="M72" s="2"/>
      <c r="N72" s="2"/>
      <c r="O72" s="2"/>
      <c r="P72" s="2"/>
      <c r="Q72" s="2"/>
      <c r="R72" s="2"/>
    </row>
    <row r="73" spans="2:18" x14ac:dyDescent="0.25">
      <c r="B73" s="2"/>
      <c r="C73" s="2"/>
      <c r="D73" s="2"/>
      <c r="E73" s="2"/>
      <c r="F73" s="2"/>
      <c r="G73" s="2"/>
      <c r="H73" s="2"/>
      <c r="I73" s="2"/>
      <c r="J73" s="2"/>
      <c r="K73" s="272"/>
      <c r="L73" s="2"/>
      <c r="M73" s="2"/>
      <c r="N73" s="2"/>
      <c r="O73" s="2"/>
      <c r="P73" s="2"/>
      <c r="Q73" s="2"/>
      <c r="R73" s="2"/>
    </row>
    <row r="74" spans="2:18" x14ac:dyDescent="0.25">
      <c r="B74" s="2"/>
      <c r="C74" s="2"/>
      <c r="D74" s="2"/>
      <c r="E74" s="2"/>
      <c r="F74" s="2"/>
      <c r="G74" s="2"/>
      <c r="H74" s="2"/>
      <c r="I74" s="2"/>
      <c r="J74" s="2"/>
      <c r="K74" s="272"/>
      <c r="L74" s="2"/>
      <c r="M74" s="2"/>
      <c r="N74" s="2"/>
      <c r="O74" s="2"/>
      <c r="P74" s="2"/>
      <c r="Q74" s="2"/>
      <c r="R74" s="2"/>
    </row>
    <row r="75" spans="2:18" x14ac:dyDescent="0.25">
      <c r="B75" s="2"/>
      <c r="C75" s="2"/>
      <c r="D75" s="2"/>
      <c r="E75" s="2"/>
      <c r="F75" s="2"/>
      <c r="G75" s="2"/>
      <c r="H75" s="2"/>
      <c r="I75" s="2"/>
      <c r="J75" s="2"/>
      <c r="K75" s="272"/>
      <c r="L75" s="2"/>
      <c r="M75" s="2"/>
      <c r="N75" s="2"/>
      <c r="O75" s="2"/>
      <c r="P75" s="2"/>
      <c r="Q75" s="2"/>
      <c r="R75" s="2"/>
    </row>
    <row r="76" spans="2:18" x14ac:dyDescent="0.25">
      <c r="B76" s="2"/>
      <c r="C76" s="2"/>
      <c r="D76" s="2"/>
      <c r="E76" s="2"/>
      <c r="F76" s="2"/>
      <c r="G76" s="2"/>
      <c r="H76" s="2"/>
      <c r="I76" s="2"/>
      <c r="J76" s="2"/>
      <c r="K76" s="272"/>
      <c r="L76" s="2"/>
      <c r="M76" s="2"/>
      <c r="N76" s="2"/>
      <c r="O76" s="2"/>
      <c r="P76" s="2"/>
      <c r="Q76" s="2"/>
      <c r="R76" s="2"/>
    </row>
    <row r="77" spans="2:18" x14ac:dyDescent="0.25">
      <c r="B77" s="2"/>
      <c r="C77" s="2"/>
      <c r="D77" s="2"/>
      <c r="E77" s="2"/>
      <c r="F77" s="2"/>
      <c r="G77" s="2"/>
      <c r="H77" s="2"/>
      <c r="I77" s="2"/>
      <c r="J77" s="2"/>
      <c r="K77" s="272"/>
      <c r="L77" s="2"/>
      <c r="M77" s="2"/>
      <c r="N77" s="2"/>
      <c r="O77" s="2"/>
      <c r="P77" s="2"/>
      <c r="Q77" s="2"/>
      <c r="R77" s="2"/>
    </row>
    <row r="78" spans="2:18" x14ac:dyDescent="0.25">
      <c r="B78" s="2"/>
      <c r="C78" s="2"/>
      <c r="D78" s="2"/>
      <c r="E78" s="2"/>
      <c r="F78" s="2"/>
      <c r="G78" s="2"/>
      <c r="H78" s="2"/>
      <c r="I78" s="2"/>
      <c r="J78" s="2"/>
      <c r="K78" s="272"/>
      <c r="L78" s="2"/>
      <c r="M78" s="2"/>
      <c r="N78" s="2"/>
      <c r="O78" s="2"/>
      <c r="P78" s="2"/>
      <c r="Q78" s="2"/>
      <c r="R78" s="2"/>
    </row>
    <row r="79" spans="2:18" x14ac:dyDescent="0.25">
      <c r="B79" s="2"/>
      <c r="C79" s="2"/>
      <c r="D79" s="2"/>
      <c r="E79" s="2"/>
      <c r="F79" s="2"/>
      <c r="G79" s="2"/>
      <c r="H79" s="2"/>
      <c r="I79" s="2"/>
      <c r="J79" s="2"/>
      <c r="K79" s="272"/>
      <c r="L79" s="2"/>
      <c r="M79" s="2"/>
      <c r="N79" s="2"/>
      <c r="O79" s="2"/>
      <c r="P79" s="2"/>
      <c r="Q79" s="2"/>
      <c r="R79" s="2"/>
    </row>
    <row r="80" spans="2:18" x14ac:dyDescent="0.25">
      <c r="B80" s="2"/>
      <c r="C80" s="2"/>
      <c r="D80" s="2"/>
      <c r="E80" s="2"/>
      <c r="F80" s="2"/>
      <c r="G80" s="2"/>
      <c r="H80" s="2"/>
      <c r="I80" s="2"/>
      <c r="J80" s="2"/>
      <c r="K80" s="272"/>
      <c r="L80" s="2"/>
      <c r="M80" s="2"/>
      <c r="N80" s="2"/>
      <c r="O80" s="2"/>
      <c r="P80" s="2"/>
      <c r="Q80" s="2"/>
      <c r="R80" s="2"/>
    </row>
    <row r="81" spans="2:18" x14ac:dyDescent="0.25">
      <c r="B81" s="2"/>
      <c r="C81" s="2"/>
      <c r="D81" s="2"/>
      <c r="E81" s="2"/>
      <c r="F81" s="2"/>
      <c r="G81" s="2"/>
      <c r="H81" s="2"/>
      <c r="I81" s="2"/>
      <c r="J81" s="2"/>
      <c r="K81" s="272"/>
      <c r="L81" s="2"/>
      <c r="M81" s="2"/>
      <c r="N81" s="2"/>
      <c r="O81" s="2"/>
      <c r="P81" s="2"/>
      <c r="Q81" s="2"/>
      <c r="R81" s="2"/>
    </row>
    <row r="82" spans="2:18" x14ac:dyDescent="0.25">
      <c r="B82" s="2"/>
      <c r="C82" s="2"/>
      <c r="D82" s="2"/>
      <c r="E82" s="2"/>
      <c r="F82" s="2"/>
      <c r="G82" s="2"/>
      <c r="H82" s="2"/>
      <c r="I82" s="2"/>
      <c r="J82" s="2"/>
      <c r="K82" s="272"/>
      <c r="L82" s="2"/>
      <c r="M82" s="2"/>
      <c r="N82" s="2"/>
      <c r="O82" s="2"/>
      <c r="P82" s="2"/>
      <c r="Q82" s="2"/>
      <c r="R82" s="2"/>
    </row>
    <row r="83" spans="2:18" x14ac:dyDescent="0.25">
      <c r="B83" s="2"/>
      <c r="C83" s="2"/>
      <c r="D83" s="2"/>
      <c r="E83" s="2"/>
      <c r="F83" s="2"/>
      <c r="G83" s="2"/>
      <c r="H83" s="2"/>
      <c r="I83" s="2"/>
      <c r="J83" s="2"/>
      <c r="K83" s="272"/>
      <c r="L83" s="2"/>
      <c r="M83" s="2"/>
      <c r="N83" s="2"/>
      <c r="O83" s="2"/>
      <c r="P83" s="2"/>
      <c r="Q83" s="2"/>
      <c r="R83" s="2"/>
    </row>
    <row r="84" spans="2:18" x14ac:dyDescent="0.25">
      <c r="B84" s="2"/>
      <c r="C84" s="2"/>
      <c r="D84" s="2"/>
      <c r="E84" s="2"/>
      <c r="F84" s="2"/>
      <c r="G84" s="2"/>
      <c r="H84" s="2"/>
      <c r="I84" s="2"/>
      <c r="J84" s="2"/>
      <c r="K84" s="272"/>
      <c r="L84" s="2"/>
      <c r="M84" s="2"/>
      <c r="N84" s="2"/>
      <c r="O84" s="2"/>
      <c r="P84" s="2"/>
      <c r="Q84" s="2"/>
      <c r="R84" s="2"/>
    </row>
    <row r="85" spans="2:18" x14ac:dyDescent="0.25">
      <c r="B85" s="2"/>
      <c r="C85" s="2"/>
      <c r="D85" s="2"/>
      <c r="E85" s="2"/>
      <c r="F85" s="2"/>
      <c r="G85" s="2"/>
      <c r="H85" s="2"/>
      <c r="I85" s="2"/>
      <c r="J85" s="2"/>
      <c r="K85" s="272"/>
      <c r="L85" s="2"/>
      <c r="M85" s="2"/>
      <c r="N85" s="2"/>
      <c r="O85" s="2"/>
      <c r="P85" s="2"/>
      <c r="Q85" s="2"/>
      <c r="R85" s="2"/>
    </row>
    <row r="86" spans="2:18" x14ac:dyDescent="0.25">
      <c r="B86" s="2"/>
      <c r="C86" s="2"/>
      <c r="D86" s="2"/>
      <c r="E86" s="2"/>
      <c r="F86" s="2"/>
      <c r="G86" s="2"/>
      <c r="H86" s="2"/>
      <c r="I86" s="2"/>
      <c r="J86" s="2"/>
      <c r="K86" s="272"/>
      <c r="L86" s="2"/>
      <c r="M86" s="2"/>
      <c r="N86" s="2"/>
      <c r="O86" s="2"/>
      <c r="P86" s="2"/>
      <c r="Q86" s="2"/>
      <c r="R86" s="2"/>
    </row>
    <row r="87" spans="2:18" x14ac:dyDescent="0.25">
      <c r="B87" s="2"/>
      <c r="C87" s="2"/>
      <c r="D87" s="2"/>
      <c r="E87" s="2"/>
      <c r="F87" s="2"/>
      <c r="G87" s="2"/>
      <c r="H87" s="2"/>
      <c r="I87" s="2"/>
      <c r="J87" s="2"/>
      <c r="K87" s="272"/>
      <c r="L87" s="2"/>
      <c r="M87" s="2"/>
      <c r="N87" s="2"/>
      <c r="O87" s="2"/>
      <c r="P87" s="2"/>
      <c r="Q87" s="2"/>
      <c r="R87" s="2"/>
    </row>
    <row r="88" spans="2:18" x14ac:dyDescent="0.25">
      <c r="B88" s="2"/>
      <c r="C88" s="2"/>
      <c r="D88" s="2"/>
      <c r="E88" s="2"/>
      <c r="F88" s="2"/>
      <c r="G88" s="2"/>
      <c r="H88" s="2"/>
      <c r="I88" s="2"/>
      <c r="J88" s="2"/>
      <c r="K88" s="272"/>
      <c r="L88" s="2"/>
      <c r="M88" s="2"/>
      <c r="N88" s="2"/>
      <c r="O88" s="2"/>
      <c r="P88" s="2"/>
      <c r="Q88" s="2"/>
      <c r="R88" s="2"/>
    </row>
    <row r="89" spans="2:18" x14ac:dyDescent="0.25">
      <c r="B89" s="2"/>
      <c r="C89" s="2"/>
      <c r="D89" s="2"/>
      <c r="E89" s="2"/>
      <c r="F89" s="2"/>
      <c r="G89" s="2"/>
      <c r="H89" s="2"/>
      <c r="I89" s="2"/>
      <c r="J89" s="2"/>
      <c r="K89" s="272"/>
      <c r="L89" s="2"/>
      <c r="M89" s="2"/>
      <c r="N89" s="2"/>
      <c r="O89" s="2"/>
      <c r="P89" s="2"/>
      <c r="Q89" s="2"/>
      <c r="R89" s="2"/>
    </row>
    <row r="90" spans="2:18" x14ac:dyDescent="0.25">
      <c r="B90" s="2"/>
      <c r="C90" s="2"/>
      <c r="D90" s="2"/>
      <c r="E90" s="2"/>
      <c r="F90" s="2"/>
      <c r="G90" s="2"/>
      <c r="H90" s="2"/>
      <c r="I90" s="2"/>
      <c r="J90" s="2"/>
      <c r="K90" s="272"/>
      <c r="L90" s="2"/>
      <c r="M90" s="2"/>
      <c r="N90" s="2"/>
      <c r="O90" s="2"/>
      <c r="P90" s="2"/>
      <c r="Q90" s="2"/>
      <c r="R90" s="2"/>
    </row>
    <row r="91" spans="2:18" x14ac:dyDescent="0.25">
      <c r="B91" s="2"/>
      <c r="C91" s="2"/>
      <c r="D91" s="2"/>
      <c r="E91" s="2"/>
      <c r="F91" s="2"/>
      <c r="G91" s="2"/>
      <c r="H91" s="2"/>
      <c r="I91" s="2"/>
      <c r="J91" s="2"/>
      <c r="K91" s="272"/>
      <c r="L91" s="2"/>
      <c r="M91" s="2"/>
      <c r="N91" s="2"/>
      <c r="O91" s="2"/>
      <c r="P91" s="2"/>
      <c r="Q91" s="2"/>
      <c r="R91" s="2"/>
    </row>
    <row r="92" spans="2:18" x14ac:dyDescent="0.25">
      <c r="B92" s="2"/>
      <c r="C92" s="2"/>
      <c r="D92" s="2"/>
      <c r="E92" s="2"/>
      <c r="F92" s="2"/>
      <c r="G92" s="2"/>
      <c r="H92" s="2"/>
      <c r="I92" s="2"/>
      <c r="J92" s="2"/>
      <c r="K92" s="272"/>
      <c r="L92" s="2"/>
      <c r="M92" s="2"/>
      <c r="N92" s="2"/>
      <c r="O92" s="2"/>
      <c r="P92" s="2"/>
      <c r="Q92" s="2"/>
      <c r="R92" s="2"/>
    </row>
    <row r="93" spans="2:18" x14ac:dyDescent="0.25">
      <c r="B93" s="2"/>
      <c r="C93" s="2"/>
      <c r="D93" s="2"/>
      <c r="E93" s="2"/>
      <c r="F93" s="2"/>
      <c r="G93" s="2"/>
      <c r="H93" s="2"/>
      <c r="I93" s="2"/>
      <c r="J93" s="2"/>
      <c r="K93" s="272"/>
      <c r="L93" s="2"/>
      <c r="M93" s="2"/>
      <c r="N93" s="2"/>
      <c r="O93" s="2"/>
      <c r="P93" s="2"/>
      <c r="Q93" s="2"/>
      <c r="R93" s="2"/>
    </row>
    <row r="94" spans="2:18" x14ac:dyDescent="0.25">
      <c r="B94" s="2"/>
      <c r="C94" s="2"/>
      <c r="D94" s="2"/>
      <c r="E94" s="2"/>
      <c r="F94" s="2"/>
      <c r="G94" s="2"/>
      <c r="H94" s="2"/>
      <c r="I94" s="2"/>
      <c r="J94" s="2"/>
      <c r="K94" s="272"/>
      <c r="L94" s="2"/>
      <c r="M94" s="2"/>
      <c r="N94" s="2"/>
      <c r="O94" s="2"/>
      <c r="P94" s="2"/>
      <c r="Q94" s="2"/>
      <c r="R94" s="2"/>
    </row>
    <row r="95" spans="2:18" x14ac:dyDescent="0.25">
      <c r="B95" s="2"/>
      <c r="C95" s="2"/>
      <c r="D95" s="2"/>
      <c r="E95" s="2"/>
      <c r="F95" s="2"/>
      <c r="G95" s="2"/>
      <c r="H95" s="2"/>
      <c r="I95" s="2"/>
      <c r="J95" s="2"/>
      <c r="K95" s="272"/>
      <c r="L95" s="2"/>
      <c r="M95" s="2"/>
      <c r="N95" s="2"/>
      <c r="O95" s="2"/>
      <c r="P95" s="2"/>
      <c r="Q95" s="2"/>
      <c r="R95" s="2"/>
    </row>
    <row r="96" spans="2:18" x14ac:dyDescent="0.25">
      <c r="B96" s="2"/>
      <c r="C96" s="2"/>
      <c r="D96" s="2"/>
      <c r="E96" s="2"/>
      <c r="F96" s="2"/>
      <c r="G96" s="2"/>
      <c r="H96" s="2"/>
      <c r="I96" s="2"/>
      <c r="J96" s="2"/>
      <c r="K96" s="272"/>
      <c r="L96" s="2"/>
      <c r="M96" s="2"/>
      <c r="N96" s="2"/>
      <c r="O96" s="2"/>
      <c r="P96" s="2"/>
      <c r="Q96" s="2"/>
      <c r="R96" s="2"/>
    </row>
    <row r="97" spans="2:18" x14ac:dyDescent="0.25">
      <c r="B97" s="2"/>
      <c r="C97" s="2"/>
      <c r="D97" s="2"/>
      <c r="E97" s="2"/>
      <c r="F97" s="2"/>
      <c r="G97" s="2"/>
      <c r="H97" s="2"/>
      <c r="I97" s="2"/>
      <c r="J97" s="2"/>
      <c r="K97" s="272"/>
      <c r="L97" s="2"/>
      <c r="M97" s="2"/>
      <c r="N97" s="2"/>
      <c r="O97" s="2"/>
      <c r="P97" s="2"/>
      <c r="Q97" s="2"/>
      <c r="R97" s="2"/>
    </row>
    <row r="98" spans="2:18" x14ac:dyDescent="0.25">
      <c r="B98" s="2"/>
      <c r="C98" s="2"/>
      <c r="D98" s="2"/>
      <c r="E98" s="2"/>
      <c r="F98" s="2"/>
      <c r="G98" s="2"/>
      <c r="H98" s="2"/>
      <c r="I98" s="2"/>
      <c r="J98" s="2"/>
      <c r="K98" s="272"/>
      <c r="L98" s="2"/>
      <c r="M98" s="2"/>
      <c r="N98" s="2"/>
      <c r="O98" s="2"/>
      <c r="P98" s="2"/>
      <c r="Q98" s="2"/>
      <c r="R98" s="2"/>
    </row>
    <row r="99" spans="2:18" x14ac:dyDescent="0.25">
      <c r="B99" s="2"/>
      <c r="C99" s="2"/>
      <c r="D99" s="2"/>
      <c r="E99" s="2"/>
      <c r="F99" s="2"/>
      <c r="G99" s="2"/>
      <c r="H99" s="2"/>
      <c r="I99" s="2"/>
      <c r="J99" s="2"/>
      <c r="K99" s="272"/>
      <c r="L99" s="2"/>
      <c r="M99" s="2"/>
      <c r="N99" s="2"/>
      <c r="O99" s="2"/>
      <c r="P99" s="2"/>
      <c r="Q99" s="2"/>
      <c r="R99" s="2"/>
    </row>
    <row r="100" spans="2:18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72"/>
      <c r="L100" s="2"/>
      <c r="M100" s="2"/>
      <c r="N100" s="2"/>
      <c r="O100" s="2"/>
      <c r="P100" s="2"/>
      <c r="Q100" s="2"/>
      <c r="R100" s="2"/>
    </row>
    <row r="101" spans="2:18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72"/>
      <c r="L101" s="2"/>
      <c r="M101" s="2"/>
      <c r="N101" s="2"/>
      <c r="O101" s="2"/>
      <c r="P101" s="2"/>
      <c r="Q101" s="2"/>
      <c r="R101" s="2"/>
    </row>
    <row r="102" spans="2:18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72"/>
      <c r="L102" s="2"/>
      <c r="M102" s="2"/>
      <c r="N102" s="2"/>
      <c r="O102" s="2"/>
      <c r="P102" s="2"/>
      <c r="Q102" s="2"/>
      <c r="R102" s="2"/>
    </row>
    <row r="103" spans="2:18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72"/>
      <c r="L103" s="2"/>
      <c r="M103" s="2"/>
      <c r="N103" s="2"/>
      <c r="O103" s="2"/>
      <c r="P103" s="2"/>
      <c r="Q103" s="2"/>
      <c r="R103" s="2"/>
    </row>
    <row r="104" spans="2:18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72"/>
      <c r="L104" s="2"/>
      <c r="M104" s="2"/>
      <c r="N104" s="2"/>
      <c r="O104" s="2"/>
      <c r="P104" s="2"/>
      <c r="Q104" s="2"/>
      <c r="R104" s="2"/>
    </row>
    <row r="105" spans="2:18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72"/>
      <c r="L105" s="2"/>
      <c r="M105" s="2"/>
      <c r="N105" s="2"/>
      <c r="O105" s="2"/>
      <c r="P105" s="2"/>
      <c r="Q105" s="2"/>
      <c r="R105" s="2"/>
    </row>
    <row r="106" spans="2:18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72"/>
      <c r="L106" s="2"/>
      <c r="M106" s="2"/>
      <c r="N106" s="2"/>
      <c r="O106" s="2"/>
      <c r="P106" s="2"/>
      <c r="Q106" s="2"/>
      <c r="R106" s="2"/>
    </row>
    <row r="107" spans="2:18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72"/>
      <c r="L107" s="2"/>
      <c r="M107" s="2"/>
      <c r="N107" s="2"/>
      <c r="O107" s="2"/>
      <c r="P107" s="2"/>
      <c r="Q107" s="2"/>
      <c r="R107" s="2"/>
    </row>
    <row r="108" spans="2:18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72"/>
      <c r="L108" s="2"/>
      <c r="M108" s="2"/>
      <c r="N108" s="2"/>
      <c r="O108" s="2"/>
      <c r="P108" s="2"/>
      <c r="Q108" s="2"/>
      <c r="R108" s="2"/>
    </row>
    <row r="109" spans="2:18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72"/>
      <c r="L109" s="2"/>
      <c r="M109" s="2"/>
      <c r="N109" s="2"/>
      <c r="O109" s="2"/>
      <c r="P109" s="2"/>
      <c r="Q109" s="2"/>
      <c r="R109" s="2"/>
    </row>
    <row r="110" spans="2:18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72"/>
      <c r="L110" s="2"/>
      <c r="M110" s="2"/>
      <c r="N110" s="2"/>
      <c r="O110" s="2"/>
      <c r="P110" s="2"/>
      <c r="Q110" s="2"/>
      <c r="R110" s="2"/>
    </row>
    <row r="111" spans="2:18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72"/>
      <c r="L111" s="2"/>
      <c r="M111" s="2"/>
      <c r="N111" s="2"/>
      <c r="O111" s="2"/>
      <c r="P111" s="2"/>
      <c r="Q111" s="2"/>
      <c r="R111" s="2"/>
    </row>
    <row r="112" spans="2:18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72"/>
      <c r="L112" s="2"/>
      <c r="M112" s="2"/>
      <c r="N112" s="2"/>
      <c r="O112" s="2"/>
      <c r="P112" s="2"/>
      <c r="Q112" s="2"/>
      <c r="R112" s="2"/>
    </row>
    <row r="113" spans="2:18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72"/>
      <c r="L113" s="2"/>
      <c r="M113" s="2"/>
      <c r="N113" s="2"/>
      <c r="O113" s="2"/>
      <c r="P113" s="2"/>
      <c r="Q113" s="2"/>
      <c r="R113" s="2"/>
    </row>
    <row r="114" spans="2:18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72"/>
      <c r="L114" s="2"/>
      <c r="M114" s="2"/>
      <c r="N114" s="2"/>
      <c r="O114" s="2"/>
      <c r="P114" s="2"/>
      <c r="Q114" s="2"/>
      <c r="R114" s="2"/>
    </row>
    <row r="115" spans="2:18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72"/>
      <c r="L115" s="2"/>
      <c r="M115" s="2"/>
      <c r="N115" s="2"/>
      <c r="O115" s="2"/>
      <c r="P115" s="2"/>
      <c r="Q115" s="2"/>
      <c r="R115" s="2"/>
    </row>
    <row r="116" spans="2:18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72"/>
      <c r="L116" s="2"/>
      <c r="M116" s="2"/>
      <c r="N116" s="2"/>
      <c r="O116" s="2"/>
      <c r="P116" s="2"/>
      <c r="Q116" s="2"/>
      <c r="R116" s="2"/>
    </row>
    <row r="117" spans="2:18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72"/>
      <c r="L117" s="2"/>
      <c r="M117" s="2"/>
      <c r="N117" s="2"/>
      <c r="O117" s="2"/>
      <c r="P117" s="2"/>
      <c r="Q117" s="2"/>
      <c r="R117" s="2"/>
    </row>
    <row r="118" spans="2:18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72"/>
      <c r="L118" s="2"/>
      <c r="M118" s="2"/>
      <c r="N118" s="2"/>
      <c r="O118" s="2"/>
      <c r="P118" s="2"/>
      <c r="Q118" s="2"/>
      <c r="R118" s="2"/>
    </row>
    <row r="119" spans="2:18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72"/>
      <c r="L119" s="2"/>
      <c r="M119" s="2"/>
      <c r="N119" s="2"/>
      <c r="O119" s="2"/>
      <c r="P119" s="2"/>
      <c r="Q119" s="2"/>
      <c r="R119" s="2"/>
    </row>
    <row r="120" spans="2:18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72"/>
      <c r="L120" s="2"/>
      <c r="M120" s="2"/>
      <c r="N120" s="2"/>
      <c r="O120" s="2"/>
      <c r="P120" s="2"/>
      <c r="Q120" s="2"/>
      <c r="R120" s="2"/>
    </row>
    <row r="121" spans="2:18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72"/>
      <c r="L121" s="2"/>
      <c r="M121" s="2"/>
      <c r="N121" s="2"/>
      <c r="O121" s="2"/>
      <c r="P121" s="2"/>
      <c r="Q121" s="2"/>
      <c r="R121" s="2"/>
    </row>
    <row r="122" spans="2:18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72"/>
      <c r="L122" s="2"/>
      <c r="M122" s="2"/>
      <c r="N122" s="2"/>
      <c r="O122" s="2"/>
      <c r="P122" s="2"/>
      <c r="Q122" s="2"/>
      <c r="R122" s="2"/>
    </row>
    <row r="123" spans="2:18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72"/>
      <c r="L123" s="2"/>
      <c r="M123" s="2"/>
      <c r="N123" s="2"/>
      <c r="O123" s="2"/>
      <c r="P123" s="2"/>
      <c r="Q123" s="2"/>
      <c r="R123" s="2"/>
    </row>
    <row r="124" spans="2:18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72"/>
      <c r="L124" s="2"/>
      <c r="M124" s="2"/>
      <c r="N124" s="2"/>
      <c r="O124" s="2"/>
      <c r="P124" s="2"/>
      <c r="Q124" s="2"/>
      <c r="R124" s="2"/>
    </row>
    <row r="125" spans="2:18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72"/>
      <c r="L125" s="2"/>
      <c r="M125" s="2"/>
      <c r="N125" s="2"/>
      <c r="O125" s="2"/>
      <c r="P125" s="2"/>
      <c r="Q125" s="2"/>
      <c r="R125" s="2"/>
    </row>
    <row r="126" spans="2:18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72"/>
      <c r="L126" s="2"/>
      <c r="M126" s="2"/>
      <c r="N126" s="2"/>
      <c r="O126" s="2"/>
      <c r="P126" s="2"/>
      <c r="Q126" s="2"/>
      <c r="R126" s="2"/>
    </row>
    <row r="127" spans="2:18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72"/>
      <c r="L127" s="2"/>
      <c r="M127" s="2"/>
      <c r="N127" s="2"/>
      <c r="O127" s="2"/>
      <c r="P127" s="2"/>
      <c r="Q127" s="2"/>
      <c r="R127" s="2"/>
    </row>
    <row r="128" spans="2:18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72"/>
      <c r="L128" s="2"/>
      <c r="M128" s="2"/>
      <c r="N128" s="2"/>
      <c r="O128" s="2"/>
      <c r="P128" s="2"/>
      <c r="Q128" s="2"/>
      <c r="R128" s="2"/>
    </row>
    <row r="129" spans="2:18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72"/>
      <c r="L129" s="2"/>
      <c r="M129" s="2"/>
      <c r="N129" s="2"/>
      <c r="O129" s="2"/>
      <c r="P129" s="2"/>
      <c r="Q129" s="2"/>
      <c r="R129" s="2"/>
    </row>
    <row r="130" spans="2:18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72"/>
      <c r="L130" s="2"/>
      <c r="M130" s="2"/>
      <c r="N130" s="2"/>
      <c r="O130" s="2"/>
      <c r="P130" s="2"/>
      <c r="Q130" s="2"/>
      <c r="R130" s="2"/>
    </row>
    <row r="131" spans="2:18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72"/>
      <c r="L131" s="2"/>
      <c r="M131" s="2"/>
      <c r="N131" s="2"/>
      <c r="O131" s="2"/>
      <c r="P131" s="2"/>
      <c r="Q131" s="2"/>
      <c r="R131" s="2"/>
    </row>
    <row r="132" spans="2:18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72"/>
      <c r="L132" s="2"/>
      <c r="M132" s="2"/>
      <c r="N132" s="2"/>
      <c r="O132" s="2"/>
      <c r="P132" s="2"/>
      <c r="Q132" s="2"/>
      <c r="R132" s="2"/>
    </row>
    <row r="133" spans="2:18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72"/>
      <c r="L133" s="2"/>
      <c r="M133" s="2"/>
      <c r="N133" s="2"/>
      <c r="O133" s="2"/>
      <c r="P133" s="2"/>
      <c r="Q133" s="2"/>
      <c r="R133" s="2"/>
    </row>
    <row r="134" spans="2:18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72"/>
      <c r="L134" s="2"/>
      <c r="M134" s="2"/>
      <c r="N134" s="2"/>
      <c r="O134" s="2"/>
      <c r="P134" s="2"/>
      <c r="Q134" s="2"/>
      <c r="R134" s="2"/>
    </row>
    <row r="135" spans="2:18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72"/>
      <c r="L135" s="2"/>
      <c r="M135" s="2"/>
      <c r="N135" s="2"/>
      <c r="O135" s="2"/>
      <c r="P135" s="2"/>
      <c r="Q135" s="2"/>
      <c r="R135" s="2"/>
    </row>
    <row r="136" spans="2:18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72"/>
      <c r="L136" s="2"/>
      <c r="M136" s="2"/>
      <c r="N136" s="2"/>
      <c r="O136" s="2"/>
      <c r="P136" s="2"/>
      <c r="Q136" s="2"/>
      <c r="R136" s="2"/>
    </row>
    <row r="137" spans="2:18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72"/>
      <c r="L137" s="2"/>
      <c r="M137" s="2"/>
      <c r="N137" s="2"/>
      <c r="O137" s="2"/>
      <c r="P137" s="2"/>
      <c r="Q137" s="2"/>
      <c r="R137" s="2"/>
    </row>
    <row r="138" spans="2:18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72"/>
      <c r="L138" s="2"/>
      <c r="M138" s="2"/>
      <c r="N138" s="2"/>
      <c r="O138" s="2"/>
      <c r="P138" s="2"/>
      <c r="Q138" s="2"/>
      <c r="R138" s="2"/>
    </row>
    <row r="139" spans="2:18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72"/>
      <c r="L139" s="2"/>
      <c r="M139" s="2"/>
      <c r="N139" s="2"/>
      <c r="O139" s="2"/>
      <c r="P139" s="2"/>
      <c r="Q139" s="2"/>
      <c r="R139" s="2"/>
    </row>
    <row r="140" spans="2:18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72"/>
      <c r="L140" s="2"/>
      <c r="M140" s="2"/>
      <c r="N140" s="2"/>
      <c r="O140" s="2"/>
      <c r="P140" s="2"/>
      <c r="Q140" s="2"/>
      <c r="R140" s="2"/>
    </row>
    <row r="141" spans="2:18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72"/>
      <c r="L141" s="2"/>
      <c r="M141" s="2"/>
      <c r="N141" s="2"/>
      <c r="O141" s="2"/>
      <c r="P141" s="2"/>
      <c r="Q141" s="2"/>
      <c r="R141" s="2"/>
    </row>
    <row r="142" spans="2:18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72"/>
      <c r="L142" s="2"/>
      <c r="M142" s="2"/>
      <c r="N142" s="2"/>
      <c r="O142" s="2"/>
      <c r="P142" s="2"/>
      <c r="Q142" s="2"/>
      <c r="R142" s="2"/>
    </row>
    <row r="143" spans="2:18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72"/>
      <c r="L143" s="2"/>
      <c r="M143" s="2"/>
      <c r="N143" s="2"/>
      <c r="O143" s="2"/>
      <c r="P143" s="2"/>
      <c r="Q143" s="2"/>
      <c r="R143" s="2"/>
    </row>
    <row r="144" spans="2:18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72"/>
      <c r="L144" s="2"/>
      <c r="M144" s="2"/>
      <c r="N144" s="2"/>
      <c r="O144" s="2"/>
      <c r="P144" s="2"/>
      <c r="Q144" s="2"/>
      <c r="R144" s="2"/>
    </row>
    <row r="145" spans="2:18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72"/>
      <c r="L145" s="2"/>
      <c r="M145" s="2"/>
      <c r="N145" s="2"/>
      <c r="O145" s="2"/>
      <c r="P145" s="2"/>
      <c r="Q145" s="2"/>
      <c r="R145" s="2"/>
    </row>
    <row r="146" spans="2:18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72"/>
      <c r="L146" s="2"/>
      <c r="M146" s="2"/>
      <c r="N146" s="2"/>
      <c r="O146" s="2"/>
      <c r="P146" s="2"/>
      <c r="Q146" s="2"/>
      <c r="R146" s="2"/>
    </row>
    <row r="147" spans="2:18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72"/>
      <c r="L147" s="2"/>
      <c r="M147" s="2"/>
      <c r="N147" s="2"/>
      <c r="O147" s="2"/>
      <c r="P147" s="2"/>
      <c r="Q147" s="2"/>
      <c r="R147" s="2"/>
    </row>
    <row r="148" spans="2:18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72"/>
      <c r="L148" s="2"/>
      <c r="M148" s="2"/>
      <c r="N148" s="2"/>
      <c r="O148" s="2"/>
      <c r="P148" s="2"/>
      <c r="Q148" s="2"/>
      <c r="R148" s="2"/>
    </row>
    <row r="149" spans="2:18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72"/>
      <c r="L149" s="2"/>
      <c r="M149" s="2"/>
      <c r="N149" s="2"/>
      <c r="O149" s="2"/>
      <c r="P149" s="2"/>
      <c r="Q149" s="2"/>
      <c r="R149" s="2"/>
    </row>
    <row r="150" spans="2:18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72"/>
      <c r="L150" s="2"/>
      <c r="M150" s="2"/>
      <c r="N150" s="2"/>
      <c r="O150" s="2"/>
      <c r="P150" s="2"/>
      <c r="Q150" s="2"/>
      <c r="R150" s="2"/>
    </row>
    <row r="151" spans="2:18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72"/>
      <c r="L151" s="2"/>
      <c r="M151" s="2"/>
      <c r="N151" s="2"/>
      <c r="O151" s="2"/>
      <c r="P151" s="2"/>
      <c r="Q151" s="2"/>
      <c r="R151" s="2"/>
    </row>
    <row r="152" spans="2:18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72"/>
      <c r="L152" s="2"/>
      <c r="M152" s="2"/>
      <c r="N152" s="2"/>
      <c r="O152" s="2"/>
      <c r="P152" s="2"/>
      <c r="Q152" s="2"/>
      <c r="R152" s="2"/>
    </row>
    <row r="153" spans="2:18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72"/>
      <c r="L153" s="2"/>
      <c r="M153" s="2"/>
      <c r="N153" s="2"/>
      <c r="O153" s="2"/>
      <c r="P153" s="2"/>
      <c r="Q153" s="2"/>
      <c r="R153" s="2"/>
    </row>
    <row r="154" spans="2:18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72"/>
      <c r="L154" s="2"/>
      <c r="M154" s="2"/>
      <c r="N154" s="2"/>
      <c r="O154" s="2"/>
      <c r="P154" s="2"/>
      <c r="Q154" s="2"/>
      <c r="R154" s="2"/>
    </row>
    <row r="155" spans="2:18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72"/>
      <c r="L155" s="2"/>
      <c r="M155" s="2"/>
      <c r="N155" s="2"/>
      <c r="O155" s="2"/>
      <c r="P155" s="2"/>
      <c r="Q155" s="2"/>
      <c r="R155" s="2"/>
    </row>
    <row r="156" spans="2:18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72"/>
      <c r="L156" s="2"/>
      <c r="M156" s="2"/>
      <c r="N156" s="2"/>
      <c r="O156" s="2"/>
      <c r="P156" s="2"/>
      <c r="Q156" s="2"/>
      <c r="R156" s="2"/>
    </row>
    <row r="157" spans="2:18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72"/>
      <c r="L157" s="2"/>
      <c r="M157" s="2"/>
      <c r="N157" s="2"/>
      <c r="O157" s="2"/>
      <c r="P157" s="2"/>
      <c r="Q157" s="2"/>
      <c r="R157" s="2"/>
    </row>
    <row r="158" spans="2:18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72"/>
      <c r="L158" s="2"/>
      <c r="M158" s="2"/>
      <c r="N158" s="2"/>
      <c r="O158" s="2"/>
      <c r="P158" s="2"/>
      <c r="Q158" s="2"/>
      <c r="R158" s="2"/>
    </row>
    <row r="159" spans="2:18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72"/>
      <c r="L159" s="2"/>
      <c r="M159" s="2"/>
      <c r="N159" s="2"/>
      <c r="O159" s="2"/>
      <c r="P159" s="2"/>
      <c r="Q159" s="2"/>
      <c r="R159" s="2"/>
    </row>
    <row r="160" spans="2:18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72"/>
      <c r="L160" s="2"/>
      <c r="M160" s="2"/>
      <c r="N160" s="2"/>
      <c r="O160" s="2"/>
      <c r="P160" s="2"/>
      <c r="Q160" s="2"/>
      <c r="R160" s="2"/>
    </row>
    <row r="161" spans="2:18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72"/>
      <c r="L161" s="2"/>
      <c r="M161" s="2"/>
      <c r="N161" s="2"/>
      <c r="O161" s="2"/>
      <c r="P161" s="2"/>
      <c r="Q161" s="2"/>
      <c r="R161" s="2"/>
    </row>
    <row r="162" spans="2:18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72"/>
      <c r="L162" s="2"/>
      <c r="M162" s="2"/>
      <c r="N162" s="2"/>
      <c r="O162" s="2"/>
      <c r="P162" s="2"/>
      <c r="Q162" s="2"/>
      <c r="R162" s="2"/>
    </row>
    <row r="163" spans="2:18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72"/>
      <c r="L163" s="2"/>
      <c r="M163" s="2"/>
      <c r="N163" s="2"/>
      <c r="O163" s="2"/>
      <c r="P163" s="2"/>
      <c r="Q163" s="2"/>
      <c r="R163" s="2"/>
    </row>
    <row r="164" spans="2:18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72"/>
      <c r="L164" s="2"/>
      <c r="M164" s="2"/>
      <c r="N164" s="2"/>
      <c r="O164" s="2"/>
      <c r="P164" s="2"/>
      <c r="Q164" s="2"/>
      <c r="R164" s="2"/>
    </row>
    <row r="165" spans="2:18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72"/>
      <c r="L165" s="2"/>
      <c r="M165" s="2"/>
      <c r="N165" s="2"/>
      <c r="O165" s="2"/>
      <c r="P165" s="2"/>
      <c r="Q165" s="2"/>
      <c r="R165" s="2"/>
    </row>
    <row r="166" spans="2:18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72"/>
      <c r="L166" s="2"/>
      <c r="M166" s="2"/>
      <c r="N166" s="2"/>
      <c r="O166" s="2"/>
      <c r="P166" s="2"/>
      <c r="Q166" s="2"/>
      <c r="R166" s="2"/>
    </row>
    <row r="167" spans="2:18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72"/>
      <c r="L167" s="2"/>
      <c r="M167" s="2"/>
      <c r="N167" s="2"/>
      <c r="O167" s="2"/>
      <c r="P167" s="2"/>
      <c r="Q167" s="2"/>
      <c r="R167" s="2"/>
    </row>
    <row r="168" spans="2:18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72"/>
      <c r="L168" s="2"/>
      <c r="M168" s="2"/>
      <c r="N168" s="2"/>
      <c r="O168" s="2"/>
      <c r="P168" s="2"/>
      <c r="Q168" s="2"/>
      <c r="R168" s="2"/>
    </row>
    <row r="169" spans="2:18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72"/>
      <c r="L169" s="2"/>
      <c r="M169" s="2"/>
      <c r="N169" s="2"/>
      <c r="O169" s="2"/>
      <c r="P169" s="2"/>
      <c r="Q169" s="2"/>
      <c r="R169" s="2"/>
    </row>
    <row r="170" spans="2:18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72"/>
      <c r="L170" s="2"/>
      <c r="M170" s="2"/>
      <c r="N170" s="2"/>
      <c r="O170" s="2"/>
      <c r="P170" s="2"/>
      <c r="Q170" s="2"/>
      <c r="R170" s="2"/>
    </row>
    <row r="171" spans="2:18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72"/>
      <c r="L171" s="2"/>
      <c r="M171" s="2"/>
      <c r="N171" s="2"/>
      <c r="O171" s="2"/>
      <c r="P171" s="2"/>
      <c r="Q171" s="2"/>
      <c r="R171" s="2"/>
    </row>
    <row r="172" spans="2:18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72"/>
      <c r="L172" s="2"/>
      <c r="M172" s="2"/>
      <c r="N172" s="2"/>
      <c r="O172" s="2"/>
      <c r="P172" s="2"/>
      <c r="Q172" s="2"/>
      <c r="R172" s="2"/>
    </row>
    <row r="173" spans="2:18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72"/>
      <c r="L173" s="2"/>
      <c r="M173" s="2"/>
      <c r="N173" s="2"/>
      <c r="O173" s="2"/>
      <c r="P173" s="2"/>
      <c r="Q173" s="2"/>
      <c r="R173" s="2"/>
    </row>
    <row r="174" spans="2:18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72"/>
      <c r="L174" s="2"/>
      <c r="M174" s="2"/>
      <c r="N174" s="2"/>
      <c r="O174" s="2"/>
      <c r="P174" s="2"/>
      <c r="Q174" s="2"/>
      <c r="R174" s="2"/>
    </row>
    <row r="175" spans="2:18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72"/>
      <c r="L175" s="2"/>
      <c r="M175" s="2"/>
      <c r="N175" s="2"/>
      <c r="O175" s="2"/>
      <c r="P175" s="2"/>
      <c r="Q175" s="2"/>
      <c r="R175" s="2"/>
    </row>
    <row r="176" spans="2:18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72"/>
      <c r="L176" s="2"/>
      <c r="M176" s="2"/>
      <c r="N176" s="2"/>
      <c r="O176" s="2"/>
      <c r="P176" s="2"/>
      <c r="Q176" s="2"/>
      <c r="R176" s="2"/>
    </row>
    <row r="177" spans="2:18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72"/>
      <c r="L177" s="2"/>
      <c r="M177" s="2"/>
      <c r="N177" s="2"/>
      <c r="O177" s="2"/>
      <c r="P177" s="2"/>
      <c r="Q177" s="2"/>
      <c r="R177" s="2"/>
    </row>
    <row r="178" spans="2:18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72"/>
      <c r="L178" s="2"/>
      <c r="M178" s="2"/>
      <c r="N178" s="2"/>
      <c r="O178" s="2"/>
      <c r="P178" s="2"/>
      <c r="Q178" s="2"/>
      <c r="R178" s="2"/>
    </row>
    <row r="179" spans="2:18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72"/>
      <c r="L179" s="2"/>
      <c r="M179" s="2"/>
      <c r="N179" s="2"/>
      <c r="O179" s="2"/>
      <c r="P179" s="2"/>
      <c r="Q179" s="2"/>
      <c r="R179" s="2"/>
    </row>
    <row r="180" spans="2:18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72"/>
      <c r="L180" s="2"/>
      <c r="M180" s="2"/>
      <c r="N180" s="2"/>
      <c r="O180" s="2"/>
      <c r="P180" s="2"/>
      <c r="Q180" s="2"/>
      <c r="R180" s="2"/>
    </row>
    <row r="181" spans="2:18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72"/>
      <c r="L181" s="2"/>
      <c r="M181" s="2"/>
      <c r="N181" s="2"/>
      <c r="O181" s="2"/>
      <c r="P181" s="2"/>
      <c r="Q181" s="2"/>
      <c r="R181" s="2"/>
    </row>
    <row r="182" spans="2:18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72"/>
      <c r="L182" s="2"/>
      <c r="M182" s="2"/>
      <c r="N182" s="2"/>
      <c r="O182" s="2"/>
      <c r="P182" s="2"/>
      <c r="Q182" s="2"/>
      <c r="R182" s="2"/>
    </row>
    <row r="183" spans="2:18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72"/>
      <c r="L183" s="2"/>
      <c r="M183" s="2"/>
      <c r="N183" s="2"/>
      <c r="O183" s="2"/>
      <c r="P183" s="2"/>
      <c r="Q183" s="2"/>
      <c r="R183" s="2"/>
    </row>
    <row r="184" spans="2:18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72"/>
      <c r="L184" s="2"/>
      <c r="M184" s="2"/>
      <c r="N184" s="2"/>
      <c r="O184" s="2"/>
      <c r="P184" s="2"/>
      <c r="Q184" s="2"/>
      <c r="R184" s="2"/>
    </row>
    <row r="185" spans="2:18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72"/>
      <c r="L185" s="2"/>
      <c r="M185" s="2"/>
      <c r="N185" s="2"/>
      <c r="O185" s="2"/>
      <c r="P185" s="2"/>
      <c r="Q185" s="2"/>
      <c r="R185" s="2"/>
    </row>
    <row r="186" spans="2:18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72"/>
      <c r="L186" s="2"/>
      <c r="M186" s="2"/>
      <c r="N186" s="2"/>
      <c r="O186" s="2"/>
      <c r="P186" s="2"/>
      <c r="Q186" s="2"/>
      <c r="R186" s="2"/>
    </row>
    <row r="187" spans="2:18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72"/>
      <c r="L187" s="2"/>
      <c r="M187" s="2"/>
      <c r="N187" s="2"/>
      <c r="O187" s="2"/>
      <c r="P187" s="2"/>
      <c r="Q187" s="2"/>
      <c r="R187" s="2"/>
    </row>
    <row r="188" spans="2:18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72"/>
      <c r="L188" s="2"/>
      <c r="M188" s="2"/>
      <c r="N188" s="2"/>
      <c r="O188" s="2"/>
      <c r="P188" s="2"/>
      <c r="Q188" s="2"/>
      <c r="R188" s="2"/>
    </row>
    <row r="189" spans="2:18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72"/>
      <c r="L189" s="2"/>
      <c r="M189" s="2"/>
      <c r="N189" s="2"/>
      <c r="O189" s="2"/>
      <c r="P189" s="2"/>
      <c r="Q189" s="2"/>
      <c r="R189" s="2"/>
    </row>
    <row r="190" spans="2:18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72"/>
      <c r="L190" s="2"/>
      <c r="M190" s="2"/>
      <c r="N190" s="2"/>
      <c r="O190" s="2"/>
      <c r="P190" s="2"/>
      <c r="Q190" s="2"/>
      <c r="R190" s="2"/>
    </row>
    <row r="191" spans="2:18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72"/>
      <c r="L191" s="2"/>
      <c r="M191" s="2"/>
      <c r="N191" s="2"/>
      <c r="O191" s="2"/>
      <c r="P191" s="2"/>
      <c r="Q191" s="2"/>
      <c r="R191" s="2"/>
    </row>
    <row r="192" spans="2:18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72"/>
      <c r="L192" s="2"/>
      <c r="M192" s="2"/>
      <c r="N192" s="2"/>
      <c r="O192" s="2"/>
      <c r="P192" s="2"/>
      <c r="Q192" s="2"/>
      <c r="R192" s="2"/>
    </row>
    <row r="193" spans="2:18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72"/>
      <c r="L193" s="2"/>
      <c r="M193" s="2"/>
      <c r="N193" s="2"/>
      <c r="O193" s="2"/>
      <c r="P193" s="2"/>
      <c r="Q193" s="2"/>
      <c r="R193" s="2"/>
    </row>
    <row r="194" spans="2:18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72"/>
      <c r="L194" s="2"/>
      <c r="M194" s="2"/>
      <c r="N194" s="2"/>
      <c r="O194" s="2"/>
      <c r="P194" s="2"/>
      <c r="Q194" s="2"/>
      <c r="R194" s="2"/>
    </row>
    <row r="195" spans="2:18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72"/>
      <c r="L195" s="2"/>
      <c r="M195" s="2"/>
      <c r="N195" s="2"/>
      <c r="O195" s="2"/>
      <c r="P195" s="2"/>
      <c r="Q195" s="2"/>
      <c r="R195" s="2"/>
    </row>
    <row r="196" spans="2:18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72"/>
      <c r="L196" s="2"/>
      <c r="M196" s="2"/>
      <c r="N196" s="2"/>
      <c r="O196" s="2"/>
      <c r="P196" s="2"/>
      <c r="Q196" s="2"/>
      <c r="R196" s="2"/>
    </row>
    <row r="197" spans="2:18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72"/>
      <c r="L197" s="2"/>
      <c r="M197" s="2"/>
      <c r="N197" s="2"/>
      <c r="O197" s="2"/>
      <c r="P197" s="2"/>
      <c r="Q197" s="2"/>
      <c r="R197" s="2"/>
    </row>
    <row r="198" spans="2:18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72"/>
      <c r="L198" s="2"/>
      <c r="M198" s="2"/>
      <c r="N198" s="2"/>
      <c r="O198" s="2"/>
      <c r="P198" s="2"/>
      <c r="Q198" s="2"/>
      <c r="R198" s="2"/>
    </row>
    <row r="199" spans="2:18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72"/>
      <c r="L199" s="2"/>
      <c r="M199" s="2"/>
      <c r="N199" s="2"/>
      <c r="O199" s="2"/>
      <c r="P199" s="2"/>
      <c r="Q199" s="2"/>
      <c r="R199" s="2"/>
    </row>
    <row r="200" spans="2:18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72"/>
      <c r="L200" s="2"/>
      <c r="M200" s="2"/>
      <c r="N200" s="2"/>
      <c r="O200" s="2"/>
      <c r="P200" s="2"/>
      <c r="Q200" s="2"/>
      <c r="R200" s="2"/>
    </row>
    <row r="201" spans="2:18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72"/>
      <c r="L201" s="2"/>
      <c r="M201" s="2"/>
      <c r="N201" s="2"/>
      <c r="O201" s="2"/>
      <c r="P201" s="2"/>
      <c r="Q201" s="2"/>
      <c r="R201" s="2"/>
    </row>
    <row r="202" spans="2:18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72"/>
      <c r="L202" s="2"/>
      <c r="M202" s="2"/>
      <c r="N202" s="2"/>
      <c r="O202" s="2"/>
      <c r="P202" s="2"/>
      <c r="Q202" s="2"/>
      <c r="R202" s="2"/>
    </row>
    <row r="203" spans="2:18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72"/>
      <c r="L203" s="2"/>
      <c r="M203" s="2"/>
      <c r="N203" s="2"/>
      <c r="O203" s="2"/>
      <c r="P203" s="2"/>
      <c r="Q203" s="2"/>
      <c r="R203" s="2"/>
    </row>
    <row r="204" spans="2:18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72"/>
      <c r="L204" s="2"/>
      <c r="M204" s="2"/>
      <c r="N204" s="2"/>
      <c r="O204" s="2"/>
      <c r="P204" s="2"/>
      <c r="Q204" s="2"/>
      <c r="R204" s="2"/>
    </row>
    <row r="205" spans="2:18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72"/>
      <c r="L205" s="2"/>
      <c r="M205" s="2"/>
      <c r="N205" s="2"/>
      <c r="O205" s="2"/>
      <c r="P205" s="2"/>
      <c r="Q205" s="2"/>
      <c r="R205" s="2"/>
    </row>
    <row r="206" spans="2:18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72"/>
      <c r="L206" s="2"/>
      <c r="M206" s="2"/>
      <c r="N206" s="2"/>
      <c r="O206" s="2"/>
      <c r="P206" s="2"/>
      <c r="Q206" s="2"/>
      <c r="R206" s="2"/>
    </row>
    <row r="207" spans="2:18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72"/>
      <c r="L207" s="2"/>
      <c r="M207" s="2"/>
      <c r="N207" s="2"/>
      <c r="O207" s="2"/>
      <c r="P207" s="2"/>
      <c r="Q207" s="2"/>
      <c r="R207" s="2"/>
    </row>
    <row r="208" spans="2:18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72"/>
      <c r="L208" s="2"/>
      <c r="M208" s="2"/>
      <c r="N208" s="2"/>
      <c r="O208" s="2"/>
      <c r="P208" s="2"/>
      <c r="Q208" s="2"/>
      <c r="R208" s="2"/>
    </row>
    <row r="209" spans="2:18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72"/>
      <c r="L209" s="2"/>
      <c r="M209" s="2"/>
      <c r="N209" s="2"/>
      <c r="O209" s="2"/>
      <c r="P209" s="2"/>
      <c r="Q209" s="2"/>
      <c r="R209" s="2"/>
    </row>
    <row r="210" spans="2:18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72"/>
      <c r="L210" s="2"/>
      <c r="M210" s="2"/>
      <c r="N210" s="2"/>
      <c r="O210" s="2"/>
      <c r="P210" s="2"/>
      <c r="Q210" s="2"/>
      <c r="R210" s="2"/>
    </row>
    <row r="211" spans="2:18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72"/>
      <c r="L211" s="2"/>
      <c r="M211" s="2"/>
      <c r="N211" s="2"/>
      <c r="O211" s="2"/>
      <c r="P211" s="2"/>
      <c r="Q211" s="2"/>
      <c r="R211" s="2"/>
    </row>
    <row r="212" spans="2:18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72"/>
      <c r="L212" s="2"/>
      <c r="M212" s="2"/>
      <c r="N212" s="2"/>
      <c r="O212" s="2"/>
      <c r="P212" s="2"/>
      <c r="Q212" s="2"/>
      <c r="R212" s="2"/>
    </row>
    <row r="213" spans="2:18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72"/>
      <c r="L213" s="2"/>
      <c r="M213" s="2"/>
      <c r="N213" s="2"/>
      <c r="O213" s="2"/>
      <c r="P213" s="2"/>
      <c r="Q213" s="2"/>
      <c r="R213" s="2"/>
    </row>
    <row r="214" spans="2:18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72"/>
      <c r="L214" s="2"/>
      <c r="M214" s="2"/>
      <c r="N214" s="2"/>
      <c r="O214" s="2"/>
      <c r="P214" s="2"/>
      <c r="Q214" s="2"/>
      <c r="R214" s="2"/>
    </row>
    <row r="215" spans="2:18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72"/>
      <c r="L215" s="2"/>
      <c r="M215" s="2"/>
      <c r="N215" s="2"/>
      <c r="O215" s="2"/>
      <c r="P215" s="2"/>
      <c r="Q215" s="2"/>
      <c r="R215" s="2"/>
    </row>
    <row r="216" spans="2:18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72"/>
      <c r="L216" s="2"/>
      <c r="M216" s="2"/>
      <c r="N216" s="2"/>
      <c r="O216" s="2"/>
      <c r="P216" s="2"/>
      <c r="Q216" s="2"/>
      <c r="R216" s="2"/>
    </row>
    <row r="217" spans="2:18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72"/>
      <c r="L217" s="2"/>
      <c r="M217" s="2"/>
      <c r="N217" s="2"/>
      <c r="O217" s="2"/>
      <c r="P217" s="2"/>
      <c r="Q217" s="2"/>
      <c r="R217" s="2"/>
    </row>
    <row r="218" spans="2:18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72"/>
      <c r="L218" s="2"/>
      <c r="M218" s="2"/>
      <c r="N218" s="2"/>
      <c r="O218" s="2"/>
      <c r="P218" s="2"/>
      <c r="Q218" s="2"/>
      <c r="R218" s="2"/>
    </row>
    <row r="219" spans="2:18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72"/>
      <c r="L219" s="2"/>
      <c r="M219" s="2"/>
      <c r="N219" s="2"/>
      <c r="O219" s="2"/>
      <c r="P219" s="2"/>
      <c r="Q219" s="2"/>
      <c r="R219" s="2"/>
    </row>
    <row r="220" spans="2:18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72"/>
      <c r="L220" s="2"/>
      <c r="M220" s="2"/>
      <c r="N220" s="2"/>
      <c r="O220" s="2"/>
      <c r="P220" s="2"/>
      <c r="Q220" s="2"/>
      <c r="R220" s="2"/>
    </row>
    <row r="221" spans="2:18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72"/>
      <c r="L221" s="2"/>
      <c r="M221" s="2"/>
      <c r="N221" s="2"/>
      <c r="O221" s="2"/>
      <c r="P221" s="2"/>
      <c r="Q221" s="2"/>
      <c r="R221" s="2"/>
    </row>
    <row r="222" spans="2:18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72"/>
      <c r="L222" s="2"/>
      <c r="M222" s="2"/>
      <c r="N222" s="2"/>
      <c r="O222" s="2"/>
      <c r="P222" s="2"/>
      <c r="Q222" s="2"/>
      <c r="R222" s="2"/>
    </row>
    <row r="223" spans="2:18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72"/>
      <c r="L223" s="2"/>
      <c r="M223" s="2"/>
      <c r="N223" s="2"/>
      <c r="O223" s="2"/>
      <c r="P223" s="2"/>
      <c r="Q223" s="2"/>
      <c r="R223" s="2"/>
    </row>
    <row r="224" spans="2:18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72"/>
      <c r="L224" s="2"/>
      <c r="M224" s="2"/>
      <c r="N224" s="2"/>
      <c r="O224" s="2"/>
      <c r="P224" s="2"/>
      <c r="Q224" s="2"/>
      <c r="R224" s="2"/>
    </row>
    <row r="225" spans="2:18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72"/>
      <c r="L225" s="2"/>
      <c r="M225" s="2"/>
      <c r="N225" s="2"/>
      <c r="O225" s="2"/>
      <c r="P225" s="2"/>
      <c r="Q225" s="2"/>
      <c r="R225" s="2"/>
    </row>
    <row r="226" spans="2:18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72"/>
      <c r="L226" s="2"/>
      <c r="M226" s="2"/>
      <c r="N226" s="2"/>
      <c r="O226" s="2"/>
      <c r="P226" s="2"/>
      <c r="Q226" s="2"/>
      <c r="R226" s="2"/>
    </row>
    <row r="227" spans="2:18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72"/>
      <c r="L227" s="2"/>
      <c r="M227" s="2"/>
      <c r="N227" s="2"/>
      <c r="O227" s="2"/>
      <c r="P227" s="2"/>
      <c r="Q227" s="2"/>
      <c r="R227" s="2"/>
    </row>
    <row r="228" spans="2:18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72"/>
      <c r="L228" s="2"/>
      <c r="M228" s="2"/>
      <c r="N228" s="2"/>
      <c r="O228" s="2"/>
      <c r="P228" s="2"/>
      <c r="Q228" s="2"/>
      <c r="R228" s="2"/>
    </row>
    <row r="229" spans="2:18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72"/>
      <c r="L229" s="2"/>
      <c r="M229" s="2"/>
      <c r="N229" s="2"/>
      <c r="O229" s="2"/>
      <c r="P229" s="2"/>
      <c r="Q229" s="2"/>
      <c r="R229" s="2"/>
    </row>
    <row r="230" spans="2:18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72"/>
      <c r="L230" s="2"/>
      <c r="M230" s="2"/>
      <c r="N230" s="2"/>
      <c r="O230" s="2"/>
      <c r="P230" s="2"/>
      <c r="Q230" s="2"/>
      <c r="R230" s="2"/>
    </row>
    <row r="231" spans="2:18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72"/>
      <c r="L231" s="2"/>
      <c r="M231" s="2"/>
      <c r="N231" s="2"/>
      <c r="O231" s="2"/>
      <c r="P231" s="2"/>
      <c r="Q231" s="2"/>
      <c r="R231" s="2"/>
    </row>
    <row r="232" spans="2:18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72"/>
      <c r="L232" s="2"/>
      <c r="M232" s="2"/>
      <c r="N232" s="2"/>
      <c r="O232" s="2"/>
      <c r="P232" s="2"/>
      <c r="Q232" s="2"/>
      <c r="R232" s="2"/>
    </row>
    <row r="233" spans="2:18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72"/>
      <c r="L233" s="2"/>
      <c r="M233" s="2"/>
      <c r="N233" s="2"/>
      <c r="O233" s="2"/>
      <c r="P233" s="2"/>
      <c r="Q233" s="2"/>
      <c r="R233" s="2"/>
    </row>
    <row r="234" spans="2:18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72"/>
      <c r="L234" s="2"/>
      <c r="M234" s="2"/>
      <c r="N234" s="2"/>
      <c r="O234" s="2"/>
      <c r="P234" s="2"/>
      <c r="Q234" s="2"/>
      <c r="R234" s="2"/>
    </row>
    <row r="235" spans="2:18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72"/>
      <c r="L235" s="2"/>
      <c r="M235" s="2"/>
      <c r="N235" s="2"/>
      <c r="O235" s="2"/>
      <c r="P235" s="2"/>
      <c r="Q235" s="2"/>
      <c r="R235" s="2"/>
    </row>
    <row r="236" spans="2:18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72"/>
      <c r="L236" s="2"/>
      <c r="M236" s="2"/>
      <c r="N236" s="2"/>
      <c r="O236" s="2"/>
      <c r="P236" s="2"/>
      <c r="Q236" s="2"/>
      <c r="R236" s="2"/>
    </row>
    <row r="237" spans="2:18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72"/>
      <c r="L237" s="2"/>
      <c r="M237" s="2"/>
      <c r="N237" s="2"/>
      <c r="O237" s="2"/>
      <c r="P237" s="2"/>
      <c r="Q237" s="2"/>
      <c r="R237" s="2"/>
    </row>
    <row r="238" spans="2:18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72"/>
      <c r="L238" s="2"/>
      <c r="M238" s="2"/>
      <c r="N238" s="2"/>
      <c r="O238" s="2"/>
      <c r="P238" s="2"/>
      <c r="Q238" s="2"/>
      <c r="R238" s="2"/>
    </row>
    <row r="239" spans="2:18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72"/>
      <c r="L239" s="2"/>
      <c r="M239" s="2"/>
      <c r="N239" s="2"/>
      <c r="O239" s="2"/>
      <c r="P239" s="2"/>
      <c r="Q239" s="2"/>
      <c r="R239" s="2"/>
    </row>
    <row r="240" spans="2:18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72"/>
      <c r="L240" s="2"/>
      <c r="M240" s="2"/>
      <c r="N240" s="2"/>
      <c r="O240" s="2"/>
      <c r="P240" s="2"/>
      <c r="Q240" s="2"/>
      <c r="R240" s="2"/>
    </row>
    <row r="241" spans="2:18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72"/>
      <c r="L241" s="2"/>
      <c r="M241" s="2"/>
      <c r="N241" s="2"/>
      <c r="O241" s="2"/>
      <c r="P241" s="2"/>
      <c r="Q241" s="2"/>
      <c r="R241" s="2"/>
    </row>
    <row r="242" spans="2:18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72"/>
      <c r="L242" s="2"/>
      <c r="M242" s="2"/>
      <c r="N242" s="2"/>
      <c r="O242" s="2"/>
      <c r="P242" s="2"/>
      <c r="Q242" s="2"/>
      <c r="R242" s="2"/>
    </row>
    <row r="243" spans="2:18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72"/>
      <c r="L243" s="2"/>
      <c r="M243" s="2"/>
      <c r="N243" s="2"/>
      <c r="O243" s="2"/>
      <c r="P243" s="2"/>
      <c r="Q243" s="2"/>
      <c r="R243" s="2"/>
    </row>
    <row r="244" spans="2:18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72"/>
      <c r="L244" s="2"/>
      <c r="M244" s="2"/>
      <c r="N244" s="2"/>
      <c r="O244" s="2"/>
      <c r="P244" s="2"/>
      <c r="Q244" s="2"/>
      <c r="R244" s="2"/>
    </row>
    <row r="245" spans="2:18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72"/>
      <c r="L245" s="2"/>
      <c r="M245" s="2"/>
      <c r="N245" s="2"/>
      <c r="O245" s="2"/>
      <c r="P245" s="2"/>
      <c r="Q245" s="2"/>
      <c r="R245" s="2"/>
    </row>
    <row r="246" spans="2:18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72"/>
      <c r="L246" s="2"/>
      <c r="M246" s="2"/>
      <c r="N246" s="2"/>
      <c r="O246" s="2"/>
      <c r="P246" s="2"/>
      <c r="Q246" s="2"/>
      <c r="R246" s="2"/>
    </row>
    <row r="247" spans="2:18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72"/>
      <c r="L247" s="2"/>
      <c r="M247" s="2"/>
      <c r="N247" s="2"/>
      <c r="O247" s="2"/>
      <c r="P247" s="2"/>
      <c r="Q247" s="2"/>
      <c r="R247" s="2"/>
    </row>
    <row r="248" spans="2:18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72"/>
      <c r="L248" s="2"/>
      <c r="M248" s="2"/>
      <c r="N248" s="2"/>
      <c r="O248" s="2"/>
      <c r="P248" s="2"/>
      <c r="Q248" s="2"/>
      <c r="R248" s="2"/>
    </row>
    <row r="249" spans="2:18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72"/>
      <c r="L249" s="2"/>
      <c r="M249" s="2"/>
      <c r="N249" s="2"/>
      <c r="O249" s="2"/>
      <c r="P249" s="2"/>
      <c r="Q249" s="2"/>
      <c r="R249" s="2"/>
    </row>
    <row r="250" spans="2:18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72"/>
      <c r="L250" s="2"/>
      <c r="M250" s="2"/>
      <c r="N250" s="2"/>
      <c r="O250" s="2"/>
      <c r="P250" s="2"/>
      <c r="Q250" s="2"/>
      <c r="R250" s="2"/>
    </row>
    <row r="251" spans="2:18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72"/>
      <c r="L251" s="2"/>
      <c r="M251" s="2"/>
      <c r="N251" s="2"/>
      <c r="O251" s="2"/>
      <c r="P251" s="2"/>
      <c r="Q251" s="2"/>
      <c r="R251" s="2"/>
    </row>
    <row r="252" spans="2:18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72"/>
      <c r="L252" s="2"/>
      <c r="M252" s="2"/>
      <c r="N252" s="2"/>
      <c r="O252" s="2"/>
      <c r="P252" s="2"/>
      <c r="Q252" s="2"/>
      <c r="R252" s="2"/>
    </row>
    <row r="253" spans="2:18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72"/>
      <c r="L253" s="2"/>
      <c r="M253" s="2"/>
      <c r="N253" s="2"/>
      <c r="O253" s="2"/>
      <c r="P253" s="2"/>
      <c r="Q253" s="2"/>
      <c r="R253" s="2"/>
    </row>
    <row r="254" spans="2:18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72"/>
      <c r="L254" s="2"/>
      <c r="M254" s="2"/>
      <c r="N254" s="2"/>
      <c r="O254" s="2"/>
      <c r="P254" s="2"/>
      <c r="Q254" s="2"/>
      <c r="R254" s="2"/>
    </row>
    <row r="255" spans="2:18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72"/>
      <c r="L255" s="2"/>
      <c r="M255" s="2"/>
      <c r="N255" s="2"/>
      <c r="O255" s="2"/>
      <c r="P255" s="2"/>
      <c r="Q255" s="2"/>
      <c r="R255" s="2"/>
    </row>
    <row r="256" spans="2:18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72"/>
      <c r="L256" s="2"/>
      <c r="M256" s="2"/>
      <c r="N256" s="2"/>
      <c r="O256" s="2"/>
      <c r="P256" s="2"/>
      <c r="Q256" s="2"/>
      <c r="R256" s="2"/>
    </row>
    <row r="257" spans="2:18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72"/>
      <c r="L257" s="2"/>
      <c r="M257" s="2"/>
      <c r="N257" s="2"/>
      <c r="O257" s="2"/>
      <c r="P257" s="2"/>
      <c r="Q257" s="2"/>
      <c r="R257" s="2"/>
    </row>
    <row r="258" spans="2:18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72"/>
      <c r="L258" s="2"/>
      <c r="M258" s="2"/>
      <c r="N258" s="2"/>
      <c r="O258" s="2"/>
      <c r="P258" s="2"/>
      <c r="Q258" s="2"/>
      <c r="R258" s="2"/>
    </row>
    <row r="259" spans="2:18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72"/>
      <c r="L259" s="2"/>
      <c r="M259" s="2"/>
      <c r="N259" s="2"/>
      <c r="O259" s="2"/>
      <c r="P259" s="2"/>
      <c r="Q259" s="2"/>
      <c r="R259" s="2"/>
    </row>
    <row r="260" spans="2:18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72"/>
      <c r="L260" s="2"/>
      <c r="M260" s="2"/>
      <c r="N260" s="2"/>
      <c r="O260" s="2"/>
      <c r="P260" s="2"/>
      <c r="Q260" s="2"/>
      <c r="R260" s="2"/>
    </row>
    <row r="261" spans="2:18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72"/>
      <c r="L261" s="2"/>
      <c r="M261" s="2"/>
      <c r="N261" s="2"/>
      <c r="O261" s="2"/>
      <c r="P261" s="2"/>
      <c r="Q261" s="2"/>
      <c r="R261" s="2"/>
    </row>
    <row r="262" spans="2:18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72"/>
      <c r="L262" s="2"/>
      <c r="M262" s="2"/>
      <c r="N262" s="2"/>
      <c r="O262" s="2"/>
      <c r="P262" s="2"/>
      <c r="Q262" s="2"/>
      <c r="R262" s="2"/>
    </row>
    <row r="263" spans="2:18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72"/>
      <c r="L263" s="2"/>
      <c r="M263" s="2"/>
      <c r="N263" s="2"/>
      <c r="O263" s="2"/>
      <c r="P263" s="2"/>
      <c r="Q263" s="2"/>
      <c r="R263" s="2"/>
    </row>
    <row r="264" spans="2:18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72"/>
      <c r="L264" s="2"/>
      <c r="M264" s="2"/>
      <c r="N264" s="2"/>
      <c r="O264" s="2"/>
      <c r="P264" s="2"/>
      <c r="Q264" s="2"/>
      <c r="R264" s="2"/>
    </row>
    <row r="265" spans="2:18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72"/>
      <c r="L265" s="2"/>
      <c r="M265" s="2"/>
      <c r="N265" s="2"/>
      <c r="O265" s="2"/>
      <c r="P265" s="2"/>
      <c r="Q265" s="2"/>
      <c r="R265" s="2"/>
    </row>
    <row r="266" spans="2:18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72"/>
      <c r="L266" s="2"/>
      <c r="M266" s="2"/>
      <c r="N266" s="2"/>
      <c r="O266" s="2"/>
      <c r="P266" s="2"/>
      <c r="Q266" s="2"/>
      <c r="R266" s="2"/>
    </row>
    <row r="267" spans="2:18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72"/>
      <c r="L267" s="2"/>
      <c r="M267" s="2"/>
      <c r="N267" s="2"/>
      <c r="O267" s="2"/>
      <c r="P267" s="2"/>
      <c r="Q267" s="2"/>
      <c r="R267" s="2"/>
    </row>
    <row r="268" spans="2:18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72"/>
      <c r="L268" s="2"/>
      <c r="M268" s="2"/>
      <c r="N268" s="2"/>
      <c r="O268" s="2"/>
      <c r="P268" s="2"/>
      <c r="Q268" s="2"/>
      <c r="R268" s="2"/>
    </row>
    <row r="269" spans="2:18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72"/>
      <c r="L269" s="2"/>
      <c r="M269" s="2"/>
      <c r="N269" s="2"/>
      <c r="O269" s="2"/>
      <c r="P269" s="2"/>
      <c r="Q269" s="2"/>
      <c r="R269" s="2"/>
    </row>
    <row r="270" spans="2:18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72"/>
      <c r="L270" s="2"/>
      <c r="M270" s="2"/>
      <c r="N270" s="2"/>
      <c r="O270" s="2"/>
      <c r="P270" s="2"/>
      <c r="Q270" s="2"/>
      <c r="R270" s="2"/>
    </row>
    <row r="271" spans="2:18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72"/>
      <c r="L271" s="2"/>
      <c r="M271" s="2"/>
      <c r="N271" s="2"/>
      <c r="O271" s="2"/>
      <c r="P271" s="2"/>
      <c r="Q271" s="2"/>
      <c r="R271" s="2"/>
    </row>
    <row r="272" spans="2:18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72"/>
      <c r="L272" s="2"/>
      <c r="M272" s="2"/>
      <c r="N272" s="2"/>
      <c r="O272" s="2"/>
      <c r="P272" s="2"/>
      <c r="Q272" s="2"/>
      <c r="R272" s="2"/>
    </row>
    <row r="273" spans="2:18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72"/>
      <c r="L273" s="2"/>
      <c r="M273" s="2"/>
      <c r="N273" s="2"/>
      <c r="O273" s="2"/>
      <c r="P273" s="2"/>
      <c r="Q273" s="2"/>
      <c r="R273" s="2"/>
    </row>
    <row r="274" spans="2:18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72"/>
      <c r="L274" s="2"/>
      <c r="M274" s="2"/>
      <c r="N274" s="2"/>
      <c r="O274" s="2"/>
      <c r="P274" s="2"/>
      <c r="Q274" s="2"/>
      <c r="R274" s="2"/>
    </row>
    <row r="275" spans="2:18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72"/>
      <c r="L275" s="2"/>
      <c r="M275" s="2"/>
      <c r="N275" s="2"/>
      <c r="O275" s="2"/>
      <c r="P275" s="2"/>
      <c r="Q275" s="2"/>
      <c r="R275" s="2"/>
    </row>
    <row r="276" spans="2:18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72"/>
      <c r="L276" s="2"/>
      <c r="M276" s="2"/>
      <c r="N276" s="2"/>
      <c r="O276" s="2"/>
      <c r="P276" s="2"/>
      <c r="Q276" s="2"/>
      <c r="R276" s="2"/>
    </row>
    <row r="277" spans="2:18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72"/>
      <c r="L277" s="2"/>
      <c r="M277" s="2"/>
      <c r="N277" s="2"/>
      <c r="O277" s="2"/>
      <c r="P277" s="2"/>
      <c r="Q277" s="2"/>
      <c r="R277" s="2"/>
    </row>
    <row r="278" spans="2:18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72"/>
      <c r="L278" s="2"/>
      <c r="M278" s="2"/>
      <c r="N278" s="2"/>
      <c r="O278" s="2"/>
      <c r="P278" s="2"/>
      <c r="Q278" s="2"/>
      <c r="R278" s="2"/>
    </row>
    <row r="279" spans="2:18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72"/>
      <c r="L279" s="2"/>
      <c r="M279" s="2"/>
      <c r="N279" s="2"/>
      <c r="O279" s="2"/>
      <c r="P279" s="2"/>
      <c r="Q279" s="2"/>
      <c r="R279" s="2"/>
    </row>
    <row r="280" spans="2:18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72"/>
      <c r="L280" s="2"/>
      <c r="M280" s="2"/>
      <c r="N280" s="2"/>
      <c r="O280" s="2"/>
      <c r="P280" s="2"/>
      <c r="Q280" s="2"/>
      <c r="R280" s="2"/>
    </row>
    <row r="281" spans="2:18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72"/>
      <c r="L281" s="2"/>
      <c r="M281" s="2"/>
      <c r="N281" s="2"/>
      <c r="O281" s="2"/>
      <c r="P281" s="2"/>
      <c r="Q281" s="2"/>
      <c r="R281" s="2"/>
    </row>
    <row r="282" spans="2:18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72"/>
      <c r="L282" s="2"/>
      <c r="M282" s="2"/>
      <c r="N282" s="2"/>
      <c r="O282" s="2"/>
      <c r="P282" s="2"/>
      <c r="Q282" s="2"/>
      <c r="R282" s="2"/>
    </row>
    <row r="283" spans="2:18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72"/>
      <c r="L283" s="2"/>
      <c r="M283" s="2"/>
      <c r="N283" s="2"/>
      <c r="O283" s="2"/>
      <c r="P283" s="2"/>
      <c r="Q283" s="2"/>
      <c r="R283" s="2"/>
    </row>
    <row r="284" spans="2:18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72"/>
      <c r="L284" s="2"/>
      <c r="M284" s="2"/>
      <c r="N284" s="2"/>
      <c r="O284" s="2"/>
      <c r="P284" s="2"/>
      <c r="Q284" s="2"/>
      <c r="R284" s="2"/>
    </row>
    <row r="285" spans="2:18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72"/>
      <c r="L285" s="2"/>
      <c r="M285" s="2"/>
      <c r="N285" s="2"/>
      <c r="O285" s="2"/>
      <c r="P285" s="2"/>
      <c r="Q285" s="2"/>
      <c r="R285" s="2"/>
    </row>
    <row r="286" spans="2:18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72"/>
      <c r="L286" s="2"/>
      <c r="M286" s="2"/>
      <c r="N286" s="2"/>
      <c r="O286" s="2"/>
      <c r="P286" s="2"/>
      <c r="Q286" s="2"/>
      <c r="R286" s="2"/>
    </row>
    <row r="287" spans="2:18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72"/>
      <c r="L287" s="2"/>
      <c r="M287" s="2"/>
      <c r="N287" s="2"/>
      <c r="O287" s="2"/>
      <c r="P287" s="2"/>
      <c r="Q287" s="2"/>
      <c r="R287" s="2"/>
    </row>
    <row r="288" spans="2:18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72"/>
      <c r="L288" s="2"/>
      <c r="M288" s="2"/>
      <c r="N288" s="2"/>
      <c r="O288" s="2"/>
      <c r="P288" s="2"/>
      <c r="Q288" s="2"/>
      <c r="R288" s="2"/>
    </row>
    <row r="289" spans="2:18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72"/>
      <c r="L289" s="2"/>
      <c r="M289" s="2"/>
      <c r="N289" s="2"/>
      <c r="O289" s="2"/>
      <c r="P289" s="2"/>
      <c r="Q289" s="2"/>
      <c r="R289" s="2"/>
    </row>
    <row r="290" spans="2:18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72"/>
      <c r="L290" s="2"/>
      <c r="M290" s="2"/>
      <c r="N290" s="2"/>
      <c r="O290" s="2"/>
      <c r="P290" s="2"/>
      <c r="Q290" s="2"/>
      <c r="R290" s="2"/>
    </row>
    <row r="291" spans="2:18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72"/>
      <c r="L291" s="2"/>
      <c r="M291" s="2"/>
      <c r="N291" s="2"/>
      <c r="O291" s="2"/>
      <c r="P291" s="2"/>
      <c r="Q291" s="2"/>
      <c r="R291" s="2"/>
    </row>
    <row r="292" spans="2:18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72"/>
      <c r="L292" s="2"/>
      <c r="M292" s="2"/>
      <c r="N292" s="2"/>
      <c r="O292" s="2"/>
      <c r="P292" s="2"/>
      <c r="Q292" s="2"/>
      <c r="R292" s="2"/>
    </row>
    <row r="293" spans="2:18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72"/>
      <c r="L293" s="2"/>
      <c r="M293" s="2"/>
      <c r="N293" s="2"/>
      <c r="O293" s="2"/>
      <c r="P293" s="2"/>
      <c r="Q293" s="2"/>
      <c r="R293" s="2"/>
    </row>
    <row r="294" spans="2:18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72"/>
      <c r="L294" s="2"/>
      <c r="M294" s="2"/>
      <c r="N294" s="2"/>
      <c r="O294" s="2"/>
      <c r="P294" s="2"/>
      <c r="Q294" s="2"/>
      <c r="R294" s="2"/>
    </row>
    <row r="295" spans="2:18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72"/>
      <c r="L295" s="2"/>
      <c r="M295" s="2"/>
      <c r="N295" s="2"/>
      <c r="O295" s="2"/>
      <c r="P295" s="2"/>
      <c r="Q295" s="2"/>
      <c r="R295" s="2"/>
    </row>
    <row r="296" spans="2:18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72"/>
      <c r="L296" s="2"/>
      <c r="M296" s="2"/>
      <c r="N296" s="2"/>
      <c r="O296" s="2"/>
      <c r="P296" s="2"/>
      <c r="Q296" s="2"/>
      <c r="R296" s="2"/>
    </row>
    <row r="297" spans="2:18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72"/>
      <c r="L297" s="2"/>
      <c r="M297" s="2"/>
      <c r="N297" s="2"/>
      <c r="O297" s="2"/>
      <c r="P297" s="2"/>
      <c r="Q297" s="2"/>
      <c r="R297" s="2"/>
    </row>
    <row r="298" spans="2:18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72"/>
      <c r="L298" s="2"/>
      <c r="M298" s="2"/>
      <c r="N298" s="2"/>
      <c r="O298" s="2"/>
      <c r="P298" s="2"/>
      <c r="Q298" s="2"/>
      <c r="R298" s="2"/>
    </row>
    <row r="299" spans="2:18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72"/>
      <c r="L299" s="2"/>
      <c r="M299" s="2"/>
      <c r="N299" s="2"/>
      <c r="O299" s="2"/>
      <c r="P299" s="2"/>
      <c r="Q299" s="2"/>
      <c r="R299" s="2"/>
    </row>
    <row r="300" spans="2:18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72"/>
      <c r="L300" s="2"/>
      <c r="M300" s="2"/>
      <c r="N300" s="2"/>
      <c r="O300" s="2"/>
      <c r="P300" s="2"/>
      <c r="Q300" s="2"/>
      <c r="R300" s="2"/>
    </row>
    <row r="301" spans="2:18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72"/>
      <c r="L301" s="2"/>
      <c r="M301" s="2"/>
      <c r="N301" s="2"/>
      <c r="O301" s="2"/>
      <c r="P301" s="2"/>
      <c r="Q301" s="2"/>
      <c r="R301" s="2"/>
    </row>
    <row r="302" spans="2:18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72"/>
      <c r="L302" s="2"/>
      <c r="M302" s="2"/>
      <c r="N302" s="2"/>
      <c r="O302" s="2"/>
      <c r="P302" s="2"/>
      <c r="Q302" s="2"/>
      <c r="R302" s="2"/>
    </row>
    <row r="303" spans="2:18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72"/>
      <c r="L303" s="2"/>
      <c r="M303" s="2"/>
      <c r="N303" s="2"/>
      <c r="O303" s="2"/>
      <c r="P303" s="2"/>
      <c r="Q303" s="2"/>
      <c r="R303" s="2"/>
    </row>
    <row r="304" spans="2:18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72"/>
      <c r="L304" s="2"/>
      <c r="M304" s="2"/>
      <c r="N304" s="2"/>
      <c r="O304" s="2"/>
      <c r="P304" s="2"/>
      <c r="Q304" s="2"/>
      <c r="R304" s="2"/>
    </row>
    <row r="305" spans="2:18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72"/>
      <c r="L305" s="2"/>
      <c r="M305" s="2"/>
      <c r="N305" s="2"/>
      <c r="O305" s="2"/>
      <c r="P305" s="2"/>
      <c r="Q305" s="2"/>
      <c r="R305" s="2"/>
    </row>
    <row r="306" spans="2:18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72"/>
      <c r="L306" s="2"/>
      <c r="M306" s="2"/>
      <c r="N306" s="2"/>
      <c r="O306" s="2"/>
      <c r="P306" s="2"/>
      <c r="Q306" s="2"/>
      <c r="R306" s="2"/>
    </row>
    <row r="307" spans="2:18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72"/>
      <c r="L307" s="2"/>
      <c r="M307" s="2"/>
      <c r="N307" s="2"/>
      <c r="O307" s="2"/>
      <c r="P307" s="2"/>
      <c r="Q307" s="2"/>
      <c r="R307" s="2"/>
    </row>
    <row r="308" spans="2:18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72"/>
      <c r="L308" s="2"/>
      <c r="M308" s="2"/>
      <c r="N308" s="2"/>
      <c r="O308" s="2"/>
      <c r="P308" s="2"/>
      <c r="Q308" s="2"/>
      <c r="R308" s="2"/>
    </row>
    <row r="309" spans="2:18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72"/>
      <c r="L309" s="2"/>
      <c r="M309" s="2"/>
      <c r="N309" s="2"/>
      <c r="O309" s="2"/>
      <c r="P309" s="2"/>
      <c r="Q309" s="2"/>
      <c r="R309" s="2"/>
    </row>
    <row r="310" spans="2:18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72"/>
      <c r="L310" s="2"/>
      <c r="M310" s="2"/>
      <c r="N310" s="2"/>
      <c r="O310" s="2"/>
      <c r="P310" s="2"/>
      <c r="Q310" s="2"/>
      <c r="R310" s="2"/>
    </row>
    <row r="311" spans="2:18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72"/>
      <c r="L311" s="2"/>
      <c r="M311" s="2"/>
      <c r="N311" s="2"/>
      <c r="O311" s="2"/>
      <c r="P311" s="2"/>
      <c r="Q311" s="2"/>
      <c r="R311" s="2"/>
    </row>
    <row r="312" spans="2:18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72"/>
      <c r="L312" s="2"/>
      <c r="M312" s="2"/>
      <c r="N312" s="2"/>
      <c r="O312" s="2"/>
      <c r="P312" s="2"/>
      <c r="Q312" s="2"/>
      <c r="R312" s="2"/>
    </row>
    <row r="313" spans="2:18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72"/>
      <c r="L313" s="2"/>
      <c r="M313" s="2"/>
      <c r="N313" s="2"/>
      <c r="O313" s="2"/>
      <c r="P313" s="2"/>
      <c r="Q313" s="2"/>
      <c r="R313" s="2"/>
    </row>
    <row r="314" spans="2:18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72"/>
      <c r="L314" s="2"/>
      <c r="M314" s="2"/>
      <c r="N314" s="2"/>
      <c r="O314" s="2"/>
      <c r="P314" s="2"/>
      <c r="Q314" s="2"/>
      <c r="R314" s="2"/>
    </row>
    <row r="315" spans="2:18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72"/>
      <c r="L315" s="2"/>
      <c r="M315" s="2"/>
      <c r="N315" s="2"/>
      <c r="O315" s="2"/>
      <c r="P315" s="2"/>
      <c r="Q315" s="2"/>
      <c r="R315" s="2"/>
    </row>
    <row r="316" spans="2:18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72"/>
      <c r="L316" s="2"/>
      <c r="M316" s="2"/>
      <c r="N316" s="2"/>
      <c r="O316" s="2"/>
      <c r="P316" s="2"/>
      <c r="Q316" s="2"/>
      <c r="R316" s="2"/>
    </row>
    <row r="317" spans="2:18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72"/>
      <c r="L317" s="2"/>
      <c r="M317" s="2"/>
      <c r="N317" s="2"/>
      <c r="O317" s="2"/>
      <c r="P317" s="2"/>
      <c r="Q317" s="2"/>
      <c r="R317" s="2"/>
    </row>
    <row r="318" spans="2:18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72"/>
      <c r="L318" s="2"/>
      <c r="M318" s="2"/>
      <c r="N318" s="2"/>
      <c r="O318" s="2"/>
      <c r="P318" s="2"/>
      <c r="Q318" s="2"/>
      <c r="R318" s="2"/>
    </row>
    <row r="319" spans="2:18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72"/>
      <c r="L319" s="2"/>
      <c r="M319" s="2"/>
      <c r="N319" s="2"/>
      <c r="O319" s="2"/>
      <c r="P319" s="2"/>
      <c r="Q319" s="2"/>
      <c r="R319" s="2"/>
    </row>
    <row r="320" spans="2:18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72"/>
      <c r="L320" s="2"/>
      <c r="M320" s="2"/>
      <c r="N320" s="2"/>
      <c r="O320" s="2"/>
      <c r="P320" s="2"/>
      <c r="Q320" s="2"/>
      <c r="R320" s="2"/>
    </row>
    <row r="321" spans="2:18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72"/>
      <c r="L321" s="2"/>
      <c r="M321" s="2"/>
      <c r="N321" s="2"/>
      <c r="O321" s="2"/>
      <c r="P321" s="2"/>
      <c r="Q321" s="2"/>
      <c r="R321" s="2"/>
    </row>
    <row r="322" spans="2:18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72"/>
      <c r="L322" s="2"/>
      <c r="M322" s="2"/>
      <c r="N322" s="2"/>
      <c r="O322" s="2"/>
      <c r="P322" s="2"/>
      <c r="Q322" s="2"/>
      <c r="R322" s="2"/>
    </row>
    <row r="323" spans="2:18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72"/>
      <c r="L323" s="2"/>
      <c r="M323" s="2"/>
      <c r="N323" s="2"/>
      <c r="O323" s="2"/>
      <c r="P323" s="2"/>
      <c r="Q323" s="2"/>
      <c r="R323" s="2"/>
    </row>
    <row r="324" spans="2:18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72"/>
      <c r="L324" s="2"/>
      <c r="M324" s="2"/>
      <c r="N324" s="2"/>
      <c r="O324" s="2"/>
      <c r="P324" s="2"/>
      <c r="Q324" s="2"/>
      <c r="R324" s="2"/>
    </row>
    <row r="325" spans="2:18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72"/>
      <c r="L325" s="2"/>
      <c r="M325" s="2"/>
      <c r="N325" s="2"/>
      <c r="O325" s="2"/>
      <c r="P325" s="2"/>
      <c r="Q325" s="2"/>
      <c r="R325" s="2"/>
    </row>
    <row r="326" spans="2:18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72"/>
      <c r="L326" s="2"/>
      <c r="M326" s="2"/>
      <c r="N326" s="2"/>
      <c r="O326" s="2"/>
      <c r="P326" s="2"/>
      <c r="Q326" s="2"/>
      <c r="R326" s="2"/>
    </row>
    <row r="327" spans="2:18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72"/>
      <c r="L327" s="2"/>
      <c r="M327" s="2"/>
      <c r="N327" s="2"/>
      <c r="O327" s="2"/>
      <c r="P327" s="2"/>
      <c r="Q327" s="2"/>
      <c r="R327" s="2"/>
    </row>
    <row r="328" spans="2:18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72"/>
      <c r="L328" s="2"/>
      <c r="M328" s="2"/>
      <c r="N328" s="2"/>
      <c r="O328" s="2"/>
      <c r="P328" s="2"/>
      <c r="Q328" s="2"/>
      <c r="R328" s="2"/>
    </row>
    <row r="329" spans="2:18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72"/>
      <c r="L329" s="2"/>
      <c r="M329" s="2"/>
      <c r="N329" s="2"/>
      <c r="O329" s="2"/>
      <c r="P329" s="2"/>
      <c r="Q329" s="2"/>
      <c r="R329" s="2"/>
    </row>
    <row r="330" spans="2:18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72"/>
      <c r="L330" s="2"/>
      <c r="M330" s="2"/>
      <c r="N330" s="2"/>
      <c r="O330" s="2"/>
      <c r="P330" s="2"/>
      <c r="Q330" s="2"/>
      <c r="R330" s="2"/>
    </row>
    <row r="331" spans="2:18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72"/>
      <c r="L331" s="2"/>
      <c r="M331" s="2"/>
      <c r="N331" s="2"/>
      <c r="O331" s="2"/>
      <c r="P331" s="2"/>
      <c r="Q331" s="2"/>
      <c r="R331" s="2"/>
    </row>
    <row r="332" spans="2:18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72"/>
      <c r="L332" s="2"/>
      <c r="M332" s="2"/>
      <c r="N332" s="2"/>
      <c r="O332" s="2"/>
      <c r="P332" s="2"/>
      <c r="Q332" s="2"/>
      <c r="R332" s="2"/>
    </row>
    <row r="333" spans="2:18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72"/>
      <c r="L333" s="2"/>
      <c r="M333" s="2"/>
      <c r="N333" s="2"/>
      <c r="O333" s="2"/>
      <c r="P333" s="2"/>
      <c r="Q333" s="2"/>
      <c r="R333" s="2"/>
    </row>
    <row r="334" spans="2:18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72"/>
      <c r="L334" s="2"/>
      <c r="M334" s="2"/>
      <c r="N334" s="2"/>
      <c r="O334" s="2"/>
      <c r="P334" s="2"/>
      <c r="Q334" s="2"/>
      <c r="R334" s="2"/>
    </row>
    <row r="335" spans="2:18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72"/>
      <c r="L335" s="2"/>
      <c r="M335" s="2"/>
      <c r="N335" s="2"/>
      <c r="O335" s="2"/>
      <c r="P335" s="2"/>
      <c r="Q335" s="2"/>
      <c r="R335" s="2"/>
    </row>
    <row r="336" spans="2:18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72"/>
      <c r="L336" s="2"/>
      <c r="M336" s="2"/>
      <c r="N336" s="2"/>
      <c r="O336" s="2"/>
      <c r="P336" s="2"/>
      <c r="Q336" s="2"/>
      <c r="R336" s="2"/>
    </row>
    <row r="337" spans="2:18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72"/>
      <c r="L337" s="2"/>
      <c r="M337" s="2"/>
      <c r="N337" s="2"/>
      <c r="O337" s="2"/>
      <c r="P337" s="2"/>
      <c r="Q337" s="2"/>
      <c r="R337" s="2"/>
    </row>
    <row r="338" spans="2:18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72"/>
      <c r="L338" s="2"/>
      <c r="M338" s="2"/>
      <c r="N338" s="2"/>
      <c r="O338" s="2"/>
      <c r="P338" s="2"/>
      <c r="Q338" s="2"/>
      <c r="R338" s="2"/>
    </row>
    <row r="339" spans="2:18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72"/>
      <c r="L339" s="2"/>
      <c r="M339" s="2"/>
      <c r="N339" s="2"/>
      <c r="O339" s="2"/>
      <c r="P339" s="2"/>
      <c r="Q339" s="2"/>
      <c r="R339" s="2"/>
    </row>
    <row r="340" spans="2:18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72"/>
      <c r="L340" s="2"/>
      <c r="M340" s="2"/>
      <c r="N340" s="2"/>
      <c r="O340" s="2"/>
      <c r="P340" s="2"/>
      <c r="Q340" s="2"/>
      <c r="R340" s="2"/>
    </row>
    <row r="341" spans="2:18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72"/>
      <c r="L341" s="2"/>
      <c r="M341" s="2"/>
      <c r="N341" s="2"/>
      <c r="O341" s="2"/>
      <c r="P341" s="2"/>
      <c r="Q341" s="2"/>
      <c r="R341" s="2"/>
    </row>
    <row r="342" spans="2:18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72"/>
      <c r="L342" s="2"/>
      <c r="M342" s="2"/>
      <c r="N342" s="2"/>
      <c r="O342" s="2"/>
      <c r="P342" s="2"/>
      <c r="Q342" s="2"/>
      <c r="R342" s="2"/>
    </row>
    <row r="343" spans="2:18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72"/>
      <c r="L343" s="2"/>
      <c r="M343" s="2"/>
      <c r="N343" s="2"/>
      <c r="O343" s="2"/>
      <c r="P343" s="2"/>
      <c r="Q343" s="2"/>
      <c r="R343" s="2"/>
    </row>
    <row r="344" spans="2:18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72"/>
      <c r="L344" s="2"/>
      <c r="M344" s="2"/>
      <c r="N344" s="2"/>
      <c r="O344" s="2"/>
      <c r="P344" s="2"/>
      <c r="Q344" s="2"/>
      <c r="R344" s="2"/>
    </row>
    <row r="345" spans="2:18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72"/>
      <c r="L345" s="2"/>
      <c r="M345" s="2"/>
      <c r="N345" s="2"/>
      <c r="O345" s="2"/>
      <c r="P345" s="2"/>
      <c r="Q345" s="2"/>
      <c r="R345" s="2"/>
    </row>
    <row r="346" spans="2:18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72"/>
      <c r="L346" s="2"/>
      <c r="M346" s="2"/>
      <c r="N346" s="2"/>
      <c r="O346" s="2"/>
      <c r="P346" s="2"/>
      <c r="Q346" s="2"/>
      <c r="R346" s="2"/>
    </row>
    <row r="347" spans="2:18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72"/>
      <c r="L347" s="2"/>
      <c r="M347" s="2"/>
      <c r="N347" s="2"/>
      <c r="O347" s="2"/>
      <c r="P347" s="2"/>
      <c r="Q347" s="2"/>
      <c r="R347" s="2"/>
    </row>
    <row r="348" spans="2:18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72"/>
      <c r="L348" s="2"/>
      <c r="M348" s="2"/>
      <c r="N348" s="2"/>
      <c r="O348" s="2"/>
      <c r="P348" s="2"/>
      <c r="Q348" s="2"/>
      <c r="R348" s="2"/>
    </row>
    <row r="349" spans="2:18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72"/>
      <c r="L349" s="2"/>
      <c r="M349" s="2"/>
      <c r="N349" s="2"/>
      <c r="O349" s="2"/>
      <c r="P349" s="2"/>
      <c r="Q349" s="2"/>
      <c r="R349" s="2"/>
    </row>
    <row r="350" spans="2:18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72"/>
      <c r="L350" s="2"/>
      <c r="M350" s="2"/>
      <c r="N350" s="2"/>
      <c r="O350" s="2"/>
      <c r="P350" s="2"/>
      <c r="Q350" s="2"/>
      <c r="R350" s="2"/>
    </row>
    <row r="351" spans="2:18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72"/>
      <c r="L351" s="2"/>
      <c r="M351" s="2"/>
      <c r="N351" s="2"/>
      <c r="O351" s="2"/>
      <c r="P351" s="2"/>
      <c r="Q351" s="2"/>
      <c r="R351" s="2"/>
    </row>
    <row r="352" spans="2:18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72"/>
      <c r="L352" s="2"/>
      <c r="M352" s="2"/>
      <c r="N352" s="2"/>
      <c r="O352" s="2"/>
      <c r="P352" s="2"/>
      <c r="Q352" s="2"/>
      <c r="R352" s="2"/>
    </row>
    <row r="353" spans="2:18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72"/>
      <c r="L353" s="2"/>
      <c r="M353" s="2"/>
      <c r="N353" s="2"/>
      <c r="O353" s="2"/>
      <c r="P353" s="2"/>
      <c r="Q353" s="2"/>
      <c r="R353" s="2"/>
    </row>
    <row r="354" spans="2:18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72"/>
      <c r="L354" s="2"/>
      <c r="M354" s="2"/>
      <c r="N354" s="2"/>
      <c r="O354" s="2"/>
      <c r="P354" s="2"/>
      <c r="Q354" s="2"/>
      <c r="R354" s="2"/>
    </row>
    <row r="355" spans="2:18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72"/>
      <c r="L355" s="2"/>
      <c r="M355" s="2"/>
      <c r="N355" s="2"/>
      <c r="O355" s="2"/>
      <c r="P355" s="2"/>
      <c r="Q355" s="2"/>
      <c r="R355" s="2"/>
    </row>
    <row r="356" spans="2:18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72"/>
      <c r="L356" s="2"/>
      <c r="M356" s="2"/>
      <c r="N356" s="2"/>
      <c r="O356" s="2"/>
      <c r="P356" s="2"/>
      <c r="Q356" s="2"/>
      <c r="R356" s="2"/>
    </row>
    <row r="357" spans="2:18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72"/>
      <c r="L357" s="2"/>
      <c r="M357" s="2"/>
      <c r="N357" s="2"/>
      <c r="O357" s="2"/>
      <c r="P357" s="2"/>
      <c r="Q357" s="2"/>
      <c r="R357" s="2"/>
    </row>
    <row r="358" spans="2:18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72"/>
      <c r="L358" s="2"/>
      <c r="M358" s="2"/>
      <c r="N358" s="2"/>
      <c r="O358" s="2"/>
      <c r="P358" s="2"/>
      <c r="Q358" s="2"/>
      <c r="R358" s="2"/>
    </row>
    <row r="359" spans="2:18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72"/>
      <c r="L359" s="2"/>
      <c r="M359" s="2"/>
      <c r="N359" s="2"/>
      <c r="O359" s="2"/>
      <c r="P359" s="2"/>
      <c r="Q359" s="2"/>
      <c r="R359" s="2"/>
    </row>
    <row r="360" spans="2:18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72"/>
      <c r="L360" s="2"/>
      <c r="M360" s="2"/>
      <c r="N360" s="2"/>
      <c r="O360" s="2"/>
      <c r="P360" s="2"/>
      <c r="Q360" s="2"/>
      <c r="R360" s="2"/>
    </row>
    <row r="361" spans="2:18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72"/>
      <c r="L361" s="2"/>
      <c r="M361" s="2"/>
      <c r="N361" s="2"/>
      <c r="O361" s="2"/>
      <c r="P361" s="2"/>
      <c r="Q361" s="2"/>
      <c r="R361" s="2"/>
    </row>
    <row r="362" spans="2:18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72"/>
      <c r="L362" s="2"/>
      <c r="M362" s="2"/>
      <c r="N362" s="2"/>
      <c r="O362" s="2"/>
      <c r="P362" s="2"/>
      <c r="Q362" s="2"/>
      <c r="R362" s="2"/>
    </row>
    <row r="363" spans="2:18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72"/>
      <c r="L363" s="2"/>
      <c r="M363" s="2"/>
      <c r="N363" s="2"/>
      <c r="O363" s="2"/>
      <c r="P363" s="2"/>
      <c r="Q363" s="2"/>
      <c r="R363" s="2"/>
    </row>
    <row r="364" spans="2:18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72"/>
      <c r="L364" s="2"/>
      <c r="M364" s="2"/>
      <c r="N364" s="2"/>
      <c r="O364" s="2"/>
      <c r="P364" s="2"/>
      <c r="Q364" s="2"/>
      <c r="R364" s="2"/>
    </row>
    <row r="365" spans="2:18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72"/>
      <c r="L365" s="2"/>
      <c r="M365" s="2"/>
      <c r="N365" s="2"/>
      <c r="O365" s="2"/>
      <c r="P365" s="2"/>
      <c r="Q365" s="2"/>
      <c r="R365" s="2"/>
    </row>
    <row r="366" spans="2:18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72"/>
      <c r="L366" s="2"/>
      <c r="M366" s="2"/>
      <c r="N366" s="2"/>
      <c r="O366" s="2"/>
      <c r="P366" s="2"/>
      <c r="Q366" s="2"/>
      <c r="R366" s="2"/>
    </row>
    <row r="367" spans="2:18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72"/>
      <c r="L367" s="2"/>
      <c r="M367" s="2"/>
      <c r="N367" s="2"/>
      <c r="O367" s="2"/>
      <c r="P367" s="2"/>
      <c r="Q367" s="2"/>
      <c r="R367" s="2"/>
    </row>
    <row r="368" spans="2:18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72"/>
      <c r="L368" s="2"/>
      <c r="M368" s="2"/>
      <c r="N368" s="2"/>
      <c r="O368" s="2"/>
      <c r="P368" s="2"/>
      <c r="Q368" s="2"/>
      <c r="R368" s="2"/>
    </row>
    <row r="369" spans="2:18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72"/>
      <c r="L369" s="2"/>
      <c r="M369" s="2"/>
      <c r="N369" s="2"/>
      <c r="O369" s="2"/>
      <c r="P369" s="2"/>
      <c r="Q369" s="2"/>
      <c r="R369" s="2"/>
    </row>
    <row r="370" spans="2:18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72"/>
      <c r="L370" s="2"/>
      <c r="M370" s="2"/>
      <c r="N370" s="2"/>
      <c r="O370" s="2"/>
      <c r="P370" s="2"/>
      <c r="Q370" s="2"/>
      <c r="R370" s="2"/>
    </row>
    <row r="371" spans="2:18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72"/>
      <c r="L371" s="2"/>
      <c r="M371" s="2"/>
      <c r="N371" s="2"/>
      <c r="O371" s="2"/>
      <c r="P371" s="2"/>
      <c r="Q371" s="2"/>
      <c r="R371" s="2"/>
    </row>
    <row r="372" spans="2:18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72"/>
      <c r="L372" s="2"/>
      <c r="M372" s="2"/>
      <c r="N372" s="2"/>
      <c r="O372" s="2"/>
      <c r="P372" s="2"/>
      <c r="Q372" s="2"/>
      <c r="R372" s="2"/>
    </row>
    <row r="373" spans="2:18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72"/>
      <c r="L373" s="2"/>
      <c r="M373" s="2"/>
      <c r="N373" s="2"/>
      <c r="O373" s="2"/>
      <c r="P373" s="2"/>
      <c r="Q373" s="2"/>
      <c r="R373" s="2"/>
    </row>
    <row r="374" spans="2:18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72"/>
      <c r="L374" s="2"/>
      <c r="M374" s="2"/>
      <c r="N374" s="2"/>
      <c r="O374" s="2"/>
      <c r="P374" s="2"/>
      <c r="Q374" s="2"/>
      <c r="R374" s="2"/>
    </row>
    <row r="375" spans="2:18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72"/>
      <c r="L375" s="2"/>
      <c r="M375" s="2"/>
      <c r="N375" s="2"/>
      <c r="O375" s="2"/>
      <c r="P375" s="2"/>
      <c r="Q375" s="2"/>
      <c r="R375" s="2"/>
    </row>
    <row r="376" spans="2:18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72"/>
      <c r="L376" s="2"/>
      <c r="M376" s="2"/>
      <c r="N376" s="2"/>
      <c r="O376" s="2"/>
      <c r="P376" s="2"/>
      <c r="Q376" s="2"/>
      <c r="R376" s="2"/>
    </row>
    <row r="377" spans="2:18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72"/>
      <c r="L377" s="2"/>
      <c r="M377" s="2"/>
      <c r="N377" s="2"/>
      <c r="O377" s="2"/>
      <c r="P377" s="2"/>
      <c r="Q377" s="2"/>
      <c r="R377" s="2"/>
    </row>
    <row r="378" spans="2:18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72"/>
      <c r="L378" s="2"/>
      <c r="M378" s="2"/>
      <c r="N378" s="2"/>
      <c r="O378" s="2"/>
      <c r="P378" s="2"/>
      <c r="Q378" s="2"/>
      <c r="R378" s="2"/>
    </row>
    <row r="379" spans="2:18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72"/>
      <c r="L379" s="2"/>
      <c r="M379" s="2"/>
      <c r="N379" s="2"/>
      <c r="O379" s="2"/>
      <c r="P379" s="2"/>
      <c r="Q379" s="2"/>
      <c r="R379" s="2"/>
    </row>
    <row r="380" spans="2:18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72"/>
      <c r="L380" s="2"/>
      <c r="M380" s="2"/>
      <c r="N380" s="2"/>
      <c r="O380" s="2"/>
      <c r="P380" s="2"/>
      <c r="Q380" s="2"/>
      <c r="R380" s="2"/>
    </row>
    <row r="381" spans="2:18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72"/>
      <c r="L381" s="2"/>
      <c r="M381" s="2"/>
      <c r="N381" s="2"/>
      <c r="O381" s="2"/>
      <c r="P381" s="2"/>
      <c r="Q381" s="2"/>
      <c r="R381" s="2"/>
    </row>
    <row r="382" spans="2:18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72"/>
      <c r="L382" s="2"/>
      <c r="M382" s="2"/>
      <c r="N382" s="2"/>
      <c r="O382" s="2"/>
      <c r="P382" s="2"/>
      <c r="Q382" s="2"/>
      <c r="R382" s="2"/>
    </row>
    <row r="383" spans="2:18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72"/>
      <c r="L383" s="2"/>
      <c r="M383" s="2"/>
      <c r="N383" s="2"/>
      <c r="O383" s="2"/>
      <c r="P383" s="2"/>
      <c r="Q383" s="2"/>
      <c r="R383" s="2"/>
    </row>
    <row r="384" spans="2:18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72"/>
      <c r="L384" s="2"/>
      <c r="M384" s="2"/>
      <c r="N384" s="2"/>
      <c r="O384" s="2"/>
      <c r="P384" s="2"/>
      <c r="Q384" s="2"/>
      <c r="R384" s="2"/>
    </row>
    <row r="385" spans="2:18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72"/>
      <c r="L385" s="2"/>
      <c r="M385" s="2"/>
      <c r="N385" s="2"/>
      <c r="O385" s="2"/>
      <c r="P385" s="2"/>
      <c r="Q385" s="2"/>
      <c r="R385" s="2"/>
    </row>
    <row r="386" spans="2:18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72"/>
      <c r="L386" s="2"/>
      <c r="M386" s="2"/>
      <c r="N386" s="2"/>
      <c r="O386" s="2"/>
      <c r="P386" s="2"/>
      <c r="Q386" s="2"/>
      <c r="R386" s="2"/>
    </row>
    <row r="387" spans="2:18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72"/>
      <c r="L387" s="2"/>
      <c r="M387" s="2"/>
      <c r="N387" s="2"/>
      <c r="O387" s="2"/>
      <c r="P387" s="2"/>
      <c r="Q387" s="2"/>
      <c r="R387" s="2"/>
    </row>
    <row r="388" spans="2:18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72"/>
      <c r="L388" s="2"/>
      <c r="M388" s="2"/>
      <c r="N388" s="2"/>
      <c r="O388" s="2"/>
      <c r="P388" s="2"/>
      <c r="Q388" s="2"/>
      <c r="R388" s="2"/>
    </row>
    <row r="389" spans="2:18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72"/>
      <c r="L389" s="2"/>
      <c r="M389" s="2"/>
      <c r="N389" s="2"/>
      <c r="O389" s="2"/>
      <c r="P389" s="2"/>
      <c r="Q389" s="2"/>
      <c r="R389" s="2"/>
    </row>
    <row r="390" spans="2:18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72"/>
      <c r="L390" s="2"/>
      <c r="M390" s="2"/>
      <c r="N390" s="2"/>
      <c r="O390" s="2"/>
      <c r="P390" s="2"/>
      <c r="Q390" s="2"/>
      <c r="R390" s="2"/>
    </row>
    <row r="391" spans="2:18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72"/>
      <c r="L391" s="2"/>
      <c r="M391" s="2"/>
      <c r="N391" s="2"/>
      <c r="O391" s="2"/>
      <c r="P391" s="2"/>
      <c r="Q391" s="2"/>
      <c r="R391" s="2"/>
    </row>
    <row r="392" spans="2:18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72"/>
      <c r="L392" s="2"/>
      <c r="M392" s="2"/>
      <c r="N392" s="2"/>
      <c r="O392" s="2"/>
      <c r="P392" s="2"/>
      <c r="Q392" s="2"/>
      <c r="R392" s="2"/>
    </row>
    <row r="393" spans="2:18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72"/>
      <c r="L393" s="2"/>
      <c r="M393" s="2"/>
      <c r="N393" s="2"/>
      <c r="O393" s="2"/>
      <c r="P393" s="2"/>
      <c r="Q393" s="2"/>
      <c r="R393" s="2"/>
    </row>
    <row r="394" spans="2:18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72"/>
      <c r="L394" s="2"/>
      <c r="M394" s="2"/>
      <c r="N394" s="2"/>
      <c r="O394" s="2"/>
      <c r="P394" s="2"/>
      <c r="Q394" s="2"/>
      <c r="R394" s="2"/>
    </row>
    <row r="395" spans="2:18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72"/>
      <c r="L395" s="2"/>
      <c r="M395" s="2"/>
      <c r="N395" s="2"/>
      <c r="O395" s="2"/>
      <c r="P395" s="2"/>
      <c r="Q395" s="2"/>
      <c r="R395" s="2"/>
    </row>
    <row r="396" spans="2:18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72"/>
      <c r="L396" s="2"/>
      <c r="M396" s="2"/>
      <c r="N396" s="2"/>
      <c r="O396" s="2"/>
      <c r="P396" s="2"/>
      <c r="Q396" s="2"/>
      <c r="R396" s="2"/>
    </row>
    <row r="397" spans="2:18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72"/>
      <c r="L397" s="2"/>
      <c r="M397" s="2"/>
      <c r="N397" s="2"/>
      <c r="O397" s="2"/>
      <c r="P397" s="2"/>
      <c r="Q397" s="2"/>
      <c r="R397" s="2"/>
    </row>
    <row r="398" spans="2:18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72"/>
      <c r="L398" s="2"/>
      <c r="M398" s="2"/>
      <c r="N398" s="2"/>
      <c r="O398" s="2"/>
      <c r="P398" s="2"/>
      <c r="Q398" s="2"/>
      <c r="R398" s="2"/>
    </row>
    <row r="399" spans="2:18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72"/>
      <c r="L399" s="2"/>
      <c r="M399" s="2"/>
      <c r="N399" s="2"/>
      <c r="O399" s="2"/>
      <c r="P399" s="2"/>
      <c r="Q399" s="2"/>
      <c r="R399" s="2"/>
    </row>
    <row r="400" spans="2:18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72"/>
      <c r="L400" s="2"/>
      <c r="M400" s="2"/>
      <c r="N400" s="2"/>
      <c r="O400" s="2"/>
      <c r="P400" s="2"/>
      <c r="Q400" s="2"/>
      <c r="R400" s="2"/>
    </row>
  </sheetData>
  <sheetProtection algorithmName="SHA-512" hashValue="Ib6cgrqwcTOGxR8NYKWdTwPIiaLUcPKr11uZpgrI07Po1/wC3fBuCBdDGiv2OOC7naE0LoAyU4NSUQ203bO/2A==" saltValue="ZKv7wXGr9eeMkhi9gYDFyA==" spinCount="100000" sheet="1" objects="1" scenarios="1"/>
  <mergeCells count="14">
    <mergeCell ref="AB9:AD9"/>
    <mergeCell ref="D9:K9"/>
    <mergeCell ref="D5:J5"/>
    <mergeCell ref="D6:J6"/>
    <mergeCell ref="D7:J7"/>
    <mergeCell ref="R6:T6"/>
    <mergeCell ref="B7:C7"/>
    <mergeCell ref="M9:O9"/>
    <mergeCell ref="P9:R9"/>
    <mergeCell ref="T9:AA9"/>
    <mergeCell ref="B2:G2"/>
    <mergeCell ref="B5:C5"/>
    <mergeCell ref="B6:C6"/>
    <mergeCell ref="M6:O6"/>
  </mergeCells>
  <conditionalFormatting sqref="P6">
    <cfRule type="cellIs" dxfId="28" priority="4" operator="greaterThan">
      <formula>0</formula>
    </cfRule>
  </conditionalFormatting>
  <conditionalFormatting sqref="U6">
    <cfRule type="cellIs" dxfId="27" priority="3" operator="greaterThan">
      <formula>0</formula>
    </cfRule>
  </conditionalFormatting>
  <conditionalFormatting sqref="AB11:AB50">
    <cfRule type="cellIs" dxfId="26" priority="2" operator="equal">
      <formula>"ERREUR Coche P5 et U5"</formula>
    </cfRule>
  </conditionalFormatting>
  <conditionalFormatting sqref="AD11:AD50">
    <cfRule type="cellIs" dxfId="25" priority="1" operator="equal">
      <formula>"ERREUR COCHE P5 et U5"</formula>
    </cfRule>
  </conditionalFormatting>
  <dataValidations count="1">
    <dataValidation type="list" allowBlank="1" showInputMessage="1" showErrorMessage="1" sqref="P5 U5" xr:uid="{2D649335-1449-4153-8FA8-F17102F27A2D}">
      <formula1>"X"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0C8A8-09F9-4974-A2FF-96803E338654}">
  <sheetPr codeName="Feuil4">
    <tabColor rgb="FF7030A0"/>
  </sheetPr>
  <dimension ref="A1:AR205"/>
  <sheetViews>
    <sheetView topLeftCell="AJ1" zoomScale="70" zoomScaleNormal="70" workbookViewId="0">
      <selection activeCell="A12" sqref="A12"/>
    </sheetView>
  </sheetViews>
  <sheetFormatPr baseColWidth="10" defaultColWidth="9.28515625" defaultRowHeight="15" x14ac:dyDescent="0.25"/>
  <cols>
    <col min="1" max="1" width="23.5703125" customWidth="1"/>
    <col min="2" max="2" width="22.42578125" customWidth="1"/>
    <col min="3" max="3" width="29" customWidth="1"/>
    <col min="4" max="5" width="30.7109375" customWidth="1"/>
    <col min="6" max="6" width="18.5703125" customWidth="1"/>
    <col min="7" max="7" width="42.5703125" customWidth="1"/>
    <col min="8" max="8" width="20.42578125" customWidth="1"/>
    <col min="9" max="9" width="30.5703125" customWidth="1"/>
    <col min="10" max="10" width="46.28515625" customWidth="1"/>
    <col min="11" max="11" width="20.5703125" customWidth="1"/>
    <col min="12" max="12" width="15.28515625" customWidth="1"/>
    <col min="13" max="13" width="37" customWidth="1"/>
    <col min="14" max="14" width="38.140625" customWidth="1"/>
    <col min="15" max="15" width="40.7109375" customWidth="1"/>
    <col min="16" max="16" width="29.7109375" customWidth="1"/>
    <col min="17" max="17" width="21.140625" customWidth="1"/>
    <col min="18" max="18" width="27.85546875" customWidth="1"/>
    <col min="19" max="19" width="25.5703125" customWidth="1"/>
    <col min="20" max="20" width="25.140625" customWidth="1"/>
    <col min="21" max="21" width="33.5703125" customWidth="1"/>
    <col min="22" max="24" width="24.28515625" customWidth="1"/>
    <col min="25" max="25" width="26.28515625" customWidth="1"/>
    <col min="26" max="26" width="27.28515625" customWidth="1"/>
    <col min="27" max="30" width="33.42578125" customWidth="1"/>
    <col min="31" max="31" width="37.7109375" customWidth="1"/>
    <col min="32" max="44" width="41.7109375" customWidth="1"/>
  </cols>
  <sheetData>
    <row r="1" spans="1:44" ht="30" x14ac:dyDescent="0.4">
      <c r="A1" s="1"/>
      <c r="B1" s="281" t="s">
        <v>1549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ht="18" x14ac:dyDescent="0.25">
      <c r="A2" s="1"/>
      <c r="B2" s="3" t="s">
        <v>1550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7.45" customHeight="1" x14ac:dyDescent="0.25">
      <c r="A3" s="1"/>
      <c r="B3" s="3"/>
      <c r="D3" s="282"/>
      <c r="E3" s="282"/>
      <c r="F3" s="28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24.75" customHeight="1" thickBot="1" x14ac:dyDescent="0.35">
      <c r="A5" s="1"/>
      <c r="B5" s="524" t="s">
        <v>2</v>
      </c>
      <c r="C5" s="525"/>
      <c r="D5" s="526">
        <f>INSTRUCTION_PRESTA!D5</f>
        <v>0</v>
      </c>
      <c r="E5" s="527"/>
      <c r="F5" s="527"/>
      <c r="G5" s="528"/>
      <c r="H5" s="283"/>
      <c r="I5" s="1"/>
      <c r="J5" s="300" t="s">
        <v>1551</v>
      </c>
      <c r="K5" s="299">
        <f>SUM(Q12:Q90)</f>
        <v>0</v>
      </c>
      <c r="L5" s="1"/>
      <c r="M5" s="28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24.75" customHeight="1" thickBot="1" x14ac:dyDescent="0.35">
      <c r="A6" s="1"/>
      <c r="B6" s="529" t="s">
        <v>3</v>
      </c>
      <c r="C6" s="530"/>
      <c r="D6" s="531">
        <f>INSTRUCTION_PRESTA!D6</f>
        <v>0</v>
      </c>
      <c r="E6" s="532"/>
      <c r="F6" s="532"/>
      <c r="G6" s="533"/>
      <c r="H6" s="283"/>
      <c r="I6" s="1"/>
      <c r="J6" s="301" t="s">
        <v>1552</v>
      </c>
      <c r="K6" s="299">
        <f>SUM(AQ12:AQ90)</f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24.75" customHeight="1" x14ac:dyDescent="0.3">
      <c r="A7" s="1"/>
      <c r="B7" s="529" t="s">
        <v>1553</v>
      </c>
      <c r="C7" s="530"/>
      <c r="D7" s="531">
        <f>INSTRUCTION_PRESTA!D7</f>
        <v>0</v>
      </c>
      <c r="E7" s="532"/>
      <c r="F7" s="532"/>
      <c r="G7" s="533"/>
      <c r="H7" s="28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.75" thickBot="1" x14ac:dyDescent="0.3">
      <c r="A8" s="1"/>
      <c r="B8" s="284"/>
      <c r="C8" s="1"/>
      <c r="D8" s="1"/>
      <c r="E8" s="1"/>
      <c r="F8" s="1"/>
      <c r="G8" s="1"/>
      <c r="H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42.6" customHeight="1" thickBot="1" x14ac:dyDescent="0.35">
      <c r="A9" s="1"/>
      <c r="B9" s="1"/>
      <c r="C9" s="1"/>
      <c r="D9" s="1"/>
      <c r="E9" s="1"/>
      <c r="F9" s="285"/>
      <c r="G9" s="1"/>
      <c r="H9" s="1"/>
      <c r="I9" s="1"/>
      <c r="J9" s="286"/>
      <c r="K9" s="1"/>
      <c r="L9" s="1"/>
      <c r="M9" s="1"/>
      <c r="O9" s="1"/>
      <c r="P9" s="1"/>
      <c r="Q9" s="1"/>
      <c r="R9" s="1"/>
      <c r="S9" s="534" t="s">
        <v>1530</v>
      </c>
      <c r="T9" s="535"/>
      <c r="U9" s="535"/>
      <c r="V9" s="535"/>
      <c r="W9" s="535"/>
      <c r="X9" s="535"/>
      <c r="Y9" s="535"/>
      <c r="Z9" s="535"/>
      <c r="AA9" s="535"/>
      <c r="AB9" s="535"/>
      <c r="AC9" s="535"/>
      <c r="AD9" s="535"/>
      <c r="AE9" s="535"/>
      <c r="AF9" s="535"/>
      <c r="AG9" s="535"/>
      <c r="AH9" s="535"/>
      <c r="AI9" s="535"/>
      <c r="AJ9" s="535"/>
      <c r="AK9" s="535"/>
      <c r="AL9" s="535"/>
      <c r="AM9" s="535"/>
      <c r="AN9" s="535"/>
      <c r="AO9" s="535"/>
      <c r="AP9" s="535"/>
      <c r="AQ9" s="535"/>
      <c r="AR9" s="536"/>
    </row>
    <row r="10" spans="1:44" ht="75.75" customHeight="1" thickBot="1" x14ac:dyDescent="0.35">
      <c r="A10" s="286"/>
      <c r="B10" s="286"/>
      <c r="C10" s="537"/>
      <c r="D10" s="537"/>
      <c r="E10" s="537"/>
      <c r="F10" s="537"/>
      <c r="G10" s="537"/>
      <c r="H10" s="537"/>
      <c r="I10" s="537"/>
      <c r="J10" s="537"/>
      <c r="K10" s="538" t="s">
        <v>1596</v>
      </c>
      <c r="L10" s="538"/>
      <c r="M10" s="538"/>
      <c r="N10" s="384" t="s">
        <v>1597</v>
      </c>
      <c r="O10" s="286"/>
      <c r="P10" s="286"/>
      <c r="Q10" s="286"/>
      <c r="R10" s="286"/>
      <c r="S10" s="539" t="s">
        <v>1554</v>
      </c>
      <c r="T10" s="540"/>
      <c r="U10" s="540"/>
      <c r="V10" s="540"/>
      <c r="W10" s="540"/>
      <c r="X10" s="540"/>
      <c r="Y10" s="540"/>
      <c r="Z10" s="540"/>
      <c r="AA10" s="540"/>
      <c r="AB10" s="540"/>
      <c r="AC10" s="540"/>
      <c r="AD10" s="540"/>
      <c r="AE10" s="540"/>
      <c r="AF10" s="540"/>
      <c r="AG10" s="540"/>
      <c r="AH10" s="541" t="s">
        <v>1555</v>
      </c>
      <c r="AI10" s="542"/>
      <c r="AJ10" s="542"/>
      <c r="AK10" s="543"/>
      <c r="AL10" s="544" t="s">
        <v>1556</v>
      </c>
      <c r="AM10" s="545"/>
      <c r="AN10" s="545"/>
      <c r="AO10" s="546"/>
      <c r="AP10" s="539" t="s">
        <v>1557</v>
      </c>
      <c r="AQ10" s="540"/>
      <c r="AR10" s="547"/>
    </row>
    <row r="11" spans="1:44" ht="133.15" customHeight="1" thickBot="1" x14ac:dyDescent="0.3">
      <c r="A11" s="429" t="s">
        <v>1406</v>
      </c>
      <c r="B11" s="385" t="s">
        <v>1390</v>
      </c>
      <c r="C11" s="386" t="s">
        <v>1424</v>
      </c>
      <c r="D11" s="386" t="s">
        <v>1420</v>
      </c>
      <c r="E11" s="386" t="s">
        <v>1405</v>
      </c>
      <c r="F11" s="386" t="s">
        <v>1593</v>
      </c>
      <c r="G11" s="386" t="s">
        <v>1598</v>
      </c>
      <c r="H11" s="386" t="s">
        <v>1439</v>
      </c>
      <c r="I11" s="386" t="s">
        <v>1473</v>
      </c>
      <c r="J11" s="386" t="s">
        <v>1607</v>
      </c>
      <c r="K11" s="385" t="s">
        <v>1442</v>
      </c>
      <c r="L11" s="385" t="s">
        <v>1426</v>
      </c>
      <c r="M11" s="385" t="s">
        <v>1600</v>
      </c>
      <c r="N11" s="385" t="s">
        <v>1601</v>
      </c>
      <c r="O11" s="387" t="s">
        <v>1435</v>
      </c>
      <c r="P11" s="385" t="s">
        <v>1608</v>
      </c>
      <c r="Q11" s="385" t="s">
        <v>1595</v>
      </c>
      <c r="R11" s="388" t="s">
        <v>1480</v>
      </c>
      <c r="S11" s="389" t="s">
        <v>1558</v>
      </c>
      <c r="T11" s="390" t="s">
        <v>1559</v>
      </c>
      <c r="U11" s="391" t="s">
        <v>1560</v>
      </c>
      <c r="V11" s="391" t="s">
        <v>1561</v>
      </c>
      <c r="W11" s="392" t="s">
        <v>1562</v>
      </c>
      <c r="X11" s="393" t="s">
        <v>1563</v>
      </c>
      <c r="Y11" s="389" t="s">
        <v>1564</v>
      </c>
      <c r="Z11" s="391" t="s">
        <v>1565</v>
      </c>
      <c r="AA11" s="394" t="s">
        <v>1566</v>
      </c>
      <c r="AB11" s="393" t="s">
        <v>1567</v>
      </c>
      <c r="AC11" s="395" t="s">
        <v>1568</v>
      </c>
      <c r="AD11" s="391" t="s">
        <v>1569</v>
      </c>
      <c r="AE11" s="396" t="s">
        <v>1570</v>
      </c>
      <c r="AF11" s="389" t="s">
        <v>1571</v>
      </c>
      <c r="AG11" s="394" t="s">
        <v>1615</v>
      </c>
      <c r="AH11" s="397" t="s">
        <v>1572</v>
      </c>
      <c r="AI11" s="398" t="s">
        <v>1573</v>
      </c>
      <c r="AJ11" s="393" t="s">
        <v>1574</v>
      </c>
      <c r="AK11" s="399" t="s">
        <v>1575</v>
      </c>
      <c r="AL11" s="389" t="s">
        <v>1576</v>
      </c>
      <c r="AM11" s="400" t="s">
        <v>1616</v>
      </c>
      <c r="AN11" s="400" t="s">
        <v>1577</v>
      </c>
      <c r="AO11" s="393" t="s">
        <v>1578</v>
      </c>
      <c r="AP11" s="401" t="s">
        <v>1579</v>
      </c>
      <c r="AQ11" s="402" t="s">
        <v>1609</v>
      </c>
      <c r="AR11" s="403" t="s">
        <v>1580</v>
      </c>
    </row>
    <row r="12" spans="1:44" ht="80.45" customHeight="1" x14ac:dyDescent="0.25">
      <c r="A12" s="404" t="str">
        <f>IF('2-DEPENSES PERS'!A11="","",'2-DEPENSES PERS'!A11)</f>
        <v/>
      </c>
      <c r="B12" s="404" t="str">
        <f>IF('2-DEPENSES PERS'!B11="","",'2-DEPENSES PERS'!B11)</f>
        <v/>
      </c>
      <c r="C12" s="404" t="str">
        <f>IF('2-DEPENSES PERS'!C11="","",'2-DEPENSES PERS'!C11)</f>
        <v/>
      </c>
      <c r="D12" s="404" t="str">
        <f>IF('2-DEPENSES PERS'!D11="","",'2-DEPENSES PERS'!D11)</f>
        <v/>
      </c>
      <c r="E12" s="404" t="str">
        <f>IF('2-DEPENSES PERS'!E11="","",'2-DEPENSES PERS'!E11)</f>
        <v/>
      </c>
      <c r="F12" s="404" t="str">
        <f>IF('2-DEPENSES PERS'!F11="","",'2-DEPENSES PERS'!F11)</f>
        <v/>
      </c>
      <c r="G12" s="430" t="str">
        <f>IF('2-DEPENSES PERS'!G11="","",'2-DEPENSES PERS'!G11)</f>
        <v/>
      </c>
      <c r="H12" s="404" t="str">
        <f>IF('2-DEPENSES PERS'!H11="","",'2-DEPENSES PERS'!H11)</f>
        <v/>
      </c>
      <c r="I12" s="431" t="str">
        <f>IF('2-DEPENSES PERS'!I11="","",'2-DEPENSES PERS'!I11)</f>
        <v/>
      </c>
      <c r="J12" s="430" t="str">
        <f>IF('2-DEPENSES PERS'!J11="","",'2-DEPENSES PERS'!J11)</f>
        <v/>
      </c>
      <c r="K12" s="404" t="str">
        <f>IF('2-DEPENSES PERS'!K11="","",'2-DEPENSES PERS'!K11)</f>
        <v/>
      </c>
      <c r="L12" s="431" t="str">
        <f>IF('2-DEPENSES PERS'!L11="","",'2-DEPENSES PERS'!L11)</f>
        <v/>
      </c>
      <c r="M12" s="430" t="str">
        <f>IF('2-DEPENSES PERS'!M11="","",'2-DEPENSES PERS'!M11)</f>
        <v>Renseigner les colonnes K et L</v>
      </c>
      <c r="N12" s="430" t="str">
        <f>IF('2-DEPENSES PERS'!N11="","",'2-DEPENSES PERS'!N11)</f>
        <v/>
      </c>
      <c r="O12" s="430" t="str">
        <f>IF('2-DEPENSES PERS'!O11="","",'2-DEPENSES PERS'!O11)</f>
        <v/>
      </c>
      <c r="P12" s="434" t="str">
        <f>IF('2-DEPENSES PERS'!P11="","",'2-DEPENSES PERS'!P11)</f>
        <v/>
      </c>
      <c r="Q12" s="433" t="str">
        <f>IF('2-DEPENSES PERS'!Q11="","",'2-DEPENSES PERS'!Q11)</f>
        <v/>
      </c>
      <c r="R12" s="432" t="str">
        <f>IF('2-DEPENSES PERS'!R11="","",'2-DEPENSES PERS'!R11)</f>
        <v/>
      </c>
      <c r="S12" s="405" t="str">
        <f t="shared" ref="S12:S43" si="0">E12</f>
        <v/>
      </c>
      <c r="T12" s="406" t="str">
        <f t="shared" ref="T12:T43" si="1">F12</f>
        <v/>
      </c>
      <c r="U12" s="407"/>
      <c r="V12" s="407"/>
      <c r="W12" s="406" t="str">
        <f>IF('[2]Données dossier'!$F$8="Renseigner colonne E","Renseigner la date de dépôt de la DA dans l'onglet Données dossier",IF(V12="","",IF('[2]Données dossier'!$F$8="","Remplir la date de dépôt de votre demande d'aide initiale dans l'onglet VOTRE DOSSIER.",IF('[2]Données dossier'!$F$8&lt;[2]Données!$D$16,IF(V12="Catégorie A ou assimilé",[2]Données!$C$18,IF(V12="Catégorie B ou C ou assimilé",[2]Données!$C$19,IF(V12="Stagiaire",[2]Données!$C$17,""))), IF(V12="Catégorie A ou assimilé",[2]Données!$D$18,IF(V12="Catégorie B ou C ou assimilé",[2]Données!$D$19,IF(V12="Stagiaire",[2]Données!$D$17,"")))))))</f>
        <v>Renseigner la date de dépôt de la DA dans l'onglet Données dossier</v>
      </c>
      <c r="X12" s="408" t="str">
        <f>IF(U12="","",IF(U12="oui",T12,W12))</f>
        <v/>
      </c>
      <c r="Y12" s="409" t="str">
        <f t="shared" ref="Y12:Y43" si="2">G12</f>
        <v/>
      </c>
      <c r="Z12" s="407"/>
      <c r="AA12" s="410"/>
      <c r="AB12" s="411" t="str">
        <f>IF(Z12="","",IF(Z12="oui",Y12,AA12))</f>
        <v/>
      </c>
      <c r="AC12" s="412" t="str">
        <f t="shared" ref="AC12:AC43" si="3">IF(H12="","Vérifier la saisie du bénéficiaire",IF(H12="NON",1,IF(H12="oui",I12)))</f>
        <v>Vérifier la saisie du bénéficiaire</v>
      </c>
      <c r="AD12" s="410"/>
      <c r="AE12" s="413" t="str">
        <f>IF(AD12="","",IF(AD12="oui",AC12,"renvoyer la demande au porteur pour correction"))</f>
        <v/>
      </c>
      <c r="AF12" s="414" t="str">
        <f t="shared" ref="AF12:AF43" si="4">IF(K12="","",IF(K12="Oui",CONCATENATE("Taux fixe de ",L12*100," %"),"Taux variable"))</f>
        <v/>
      </c>
      <c r="AG12" s="415"/>
      <c r="AH12" s="416"/>
      <c r="AI12" s="417"/>
      <c r="AJ12" s="418" t="str">
        <f>IF(OR(AG12="",AH12=""),"Renseigner colonne AG et AH si concerné",IF(AND(AG12="Taux fixe suite à l'instruction",AH12="% correct"),L12,IF(AND(AG12="Taux fixe suite à l'instruction",AH12="% incorrect: corriger le taux fixe en colonne AI"),AI12,IF(AG12="Taux variable suite à l'instruction: Passer directement à la colonne AM",""))))</f>
        <v>Renseigner colonne AG et AH si concerné</v>
      </c>
      <c r="AK12" s="423" t="str">
        <f>IF(AG12="","",IF( AG12="Taux fixe suite à l'instruction",AB12*AE12*AJ12, IF(AG12="Taux variable suite à l'instruction: Passer directement à la colonne AL",0)))</f>
        <v/>
      </c>
      <c r="AL12" s="419" t="str">
        <f>N12</f>
        <v/>
      </c>
      <c r="AM12" s="420"/>
      <c r="AN12" s="421"/>
      <c r="AO12" s="422">
        <f>IF(AM12="oui",AL12,AN12)</f>
        <v>0</v>
      </c>
      <c r="AP12" s="424" t="str">
        <f>IF(AND(AO12=0,AK12=0),"Le remplissage du taux variable ou du taux fixe n'est pas complet",IF(AG12="Taux fixe suite à l'instruction",AK12*24,IF(AG12="Taux variable suite à l'instruction: Passer directement à la colonne AL",AO12*24,"")))</f>
        <v/>
      </c>
      <c r="AQ12" s="425">
        <f t="shared" ref="AQ12:AQ43" si="5">IFERROR(AP12*X12,0)</f>
        <v>0</v>
      </c>
      <c r="AR12" s="426"/>
    </row>
    <row r="13" spans="1:44" ht="50.1" customHeight="1" x14ac:dyDescent="0.25">
      <c r="A13" s="404" t="str">
        <f>IF('2-DEPENSES PERS'!A12="","",'2-DEPENSES PERS'!A12)</f>
        <v/>
      </c>
      <c r="B13" s="404" t="str">
        <f>IF('2-DEPENSES PERS'!B12="","",'2-DEPENSES PERS'!B12)</f>
        <v/>
      </c>
      <c r="C13" s="404" t="str">
        <f>IF('2-DEPENSES PERS'!C12="","",'2-DEPENSES PERS'!C12)</f>
        <v/>
      </c>
      <c r="D13" s="404" t="str">
        <f>IF('2-DEPENSES PERS'!D12="","",'2-DEPENSES PERS'!D12)</f>
        <v/>
      </c>
      <c r="E13" s="404" t="str">
        <f>IF('2-DEPENSES PERS'!E12="","",'2-DEPENSES PERS'!E12)</f>
        <v/>
      </c>
      <c r="F13" s="404" t="str">
        <f>IF('2-DEPENSES PERS'!F12="","",'2-DEPENSES PERS'!F12)</f>
        <v/>
      </c>
      <c r="G13" s="430" t="str">
        <f>IF('2-DEPENSES PERS'!G12="","",'2-DEPENSES PERS'!G12)</f>
        <v/>
      </c>
      <c r="H13" s="404" t="str">
        <f>IF('2-DEPENSES PERS'!H12="","",'2-DEPENSES PERS'!H12)</f>
        <v/>
      </c>
      <c r="I13" s="431" t="str">
        <f>IF('2-DEPENSES PERS'!I12="","",'2-DEPENSES PERS'!I12)</f>
        <v/>
      </c>
      <c r="J13" s="430" t="str">
        <f>IF('2-DEPENSES PERS'!J12="","",'2-DEPENSES PERS'!J12)</f>
        <v/>
      </c>
      <c r="K13" s="404" t="str">
        <f>IF('2-DEPENSES PERS'!K12="","",'2-DEPENSES PERS'!K12)</f>
        <v/>
      </c>
      <c r="L13" s="431" t="str">
        <f>IF('2-DEPENSES PERS'!L12="","",'2-DEPENSES PERS'!L12)</f>
        <v/>
      </c>
      <c r="M13" s="430" t="str">
        <f>IF('2-DEPENSES PERS'!M12="","",'2-DEPENSES PERS'!M12)</f>
        <v>Renseigner les colonnes K et L</v>
      </c>
      <c r="N13" s="430" t="str">
        <f>IF('2-DEPENSES PERS'!N12="","",'2-DEPENSES PERS'!N12)</f>
        <v/>
      </c>
      <c r="O13" s="430" t="str">
        <f>IF('2-DEPENSES PERS'!O12="","",'2-DEPENSES PERS'!O12)</f>
        <v/>
      </c>
      <c r="P13" s="434" t="str">
        <f>IF('2-DEPENSES PERS'!P12="","",'2-DEPENSES PERS'!P12)</f>
        <v/>
      </c>
      <c r="Q13" s="427"/>
      <c r="R13" s="428"/>
      <c r="S13" s="405" t="str">
        <f t="shared" si="0"/>
        <v/>
      </c>
      <c r="T13" s="406" t="str">
        <f t="shared" si="1"/>
        <v/>
      </c>
      <c r="U13" s="407"/>
      <c r="V13" s="407"/>
      <c r="W13" s="406" t="str">
        <f>IF('[2]Données dossier'!$F$8="Renseigner colonne E","Renseigner la date de dépôt de la DA dans l'onglet Données dossier",IF(V13="","",IF('[2]Données dossier'!$F$8="","Remplir la date de dépôt de votre demande d'aide initiale dans l'onglet VOTRE DOSSIER.",IF('[2]Données dossier'!$F$8&lt;[2]Données!$D$16,IF(V13="Catégorie A ou assimilé",[2]Données!$C$18,IF(V13="Catégorie B ou C ou assimilé",[2]Données!$C$19,IF(V13="Stagiaire",[2]Données!$C$17,""))), IF(V13="Catégorie A ou assimilé",[2]Données!$D$18,IF(V13="Catégorie B ou C ou assimilé",[2]Données!$D$19,IF(V13="Stagiaire",[2]Données!$D$17,"")))))))</f>
        <v>Renseigner la date de dépôt de la DA dans l'onglet Données dossier</v>
      </c>
      <c r="X13" s="408" t="str">
        <f t="shared" ref="X13:X76" si="6">IF(U13="","",IF(U13="oui",T13,W13))</f>
        <v/>
      </c>
      <c r="Y13" s="409" t="str">
        <f t="shared" si="2"/>
        <v/>
      </c>
      <c r="Z13" s="407"/>
      <c r="AA13" s="410"/>
      <c r="AB13" s="411" t="str">
        <f t="shared" ref="AB13:AB76" si="7">IF(Z13="","",IF(Z13="oui",Y13,AA13))</f>
        <v/>
      </c>
      <c r="AC13" s="412" t="str">
        <f t="shared" si="3"/>
        <v>Vérifier la saisie du bénéficiaire</v>
      </c>
      <c r="AD13" s="410"/>
      <c r="AE13" s="413" t="str">
        <f t="shared" ref="AE13:AE76" si="8">IF(AD13="","",IF(AD13="oui",AC13,"renvoyer la demande au porteur pour correction"))</f>
        <v/>
      </c>
      <c r="AF13" s="414" t="str">
        <f t="shared" si="4"/>
        <v/>
      </c>
      <c r="AG13" s="415"/>
      <c r="AH13" s="416"/>
      <c r="AI13" s="417"/>
      <c r="AJ13" s="418" t="str">
        <f t="shared" ref="AJ13:AJ76" si="9">IF(OR(AG13="",AH13=""),"Renseigner colonne AG et AH si concerné",IF(AND(AG13="Taux fixe suite à l'instruction",AH13="% correct"),L13,IF(AND(AG13="Taux fixe suite à l'instruction",AH13="% incorrect: corriger le taux fixe en colonne AI"),AI13,IF(AG13="Taux variable suite à l'instruction: Passer directement à la colonne AM",""))))</f>
        <v>Renseigner colonne AG et AH si concerné</v>
      </c>
      <c r="AK13" s="423" t="str">
        <f t="shared" ref="AK13:AK76" si="10">IF(AG13="","",IF( AG13="Taux fixe suite à l'instruction",AB13*AE13*AJ13, IF(AG13="Taux variable suite à l'instruction: Passer directement à la colonne AL",0)))</f>
        <v/>
      </c>
      <c r="AL13" s="419" t="str">
        <f t="shared" ref="AL13:AL76" si="11">N13</f>
        <v/>
      </c>
      <c r="AM13" s="420"/>
      <c r="AN13" s="421"/>
      <c r="AO13" s="422">
        <f t="shared" ref="AO13:AO76" si="12">IF(AM13="oui",AL13,AN13)</f>
        <v>0</v>
      </c>
      <c r="AP13" s="424" t="str">
        <f t="shared" ref="AP13:AP76" si="13">IF(AND(AO13=0,AK13=0),"Le remplissage du taux variable ou du taux fixe n'est pas complet",IF(AG13="Taux fixe suite à l'instruction",AK13*24,IF(AG13="Taux variable suite à l'instruction: Passer directement à la colonne AL",AO13*24,"")))</f>
        <v/>
      </c>
      <c r="AQ13" s="425">
        <f t="shared" si="5"/>
        <v>0</v>
      </c>
      <c r="AR13" s="426"/>
    </row>
    <row r="14" spans="1:44" ht="50.1" customHeight="1" x14ac:dyDescent="0.25">
      <c r="A14" s="404" t="str">
        <f>IF('2-DEPENSES PERS'!A13="","",'2-DEPENSES PERS'!A13)</f>
        <v/>
      </c>
      <c r="B14" s="404" t="str">
        <f>IF('2-DEPENSES PERS'!B13="","",'2-DEPENSES PERS'!B13)</f>
        <v/>
      </c>
      <c r="C14" s="404" t="str">
        <f>IF('2-DEPENSES PERS'!C13="","",'2-DEPENSES PERS'!C13)</f>
        <v/>
      </c>
      <c r="D14" s="404" t="str">
        <f>IF('2-DEPENSES PERS'!D13="","",'2-DEPENSES PERS'!D13)</f>
        <v/>
      </c>
      <c r="E14" s="404" t="str">
        <f>IF('2-DEPENSES PERS'!E13="","",'2-DEPENSES PERS'!E13)</f>
        <v/>
      </c>
      <c r="F14" s="404" t="str">
        <f>IF('2-DEPENSES PERS'!F13="","",'2-DEPENSES PERS'!F13)</f>
        <v/>
      </c>
      <c r="G14" s="430" t="str">
        <f>IF('2-DEPENSES PERS'!G13="","",'2-DEPENSES PERS'!G13)</f>
        <v/>
      </c>
      <c r="H14" s="404" t="str">
        <f>IF('2-DEPENSES PERS'!H13="","",'2-DEPENSES PERS'!H13)</f>
        <v/>
      </c>
      <c r="I14" s="431" t="str">
        <f>IF('2-DEPENSES PERS'!I13="","",'2-DEPENSES PERS'!I13)</f>
        <v/>
      </c>
      <c r="J14" s="430" t="str">
        <f>IF('2-DEPENSES PERS'!J13="","",'2-DEPENSES PERS'!J13)</f>
        <v/>
      </c>
      <c r="K14" s="404" t="str">
        <f>IF('2-DEPENSES PERS'!K13="","",'2-DEPENSES PERS'!K13)</f>
        <v/>
      </c>
      <c r="L14" s="431" t="str">
        <f>IF('2-DEPENSES PERS'!L13="","",'2-DEPENSES PERS'!L13)</f>
        <v/>
      </c>
      <c r="M14" s="430" t="str">
        <f>IF('2-DEPENSES PERS'!M13="","",'2-DEPENSES PERS'!M13)</f>
        <v>Renseigner les colonnes K et L</v>
      </c>
      <c r="N14" s="430" t="str">
        <f>IF('2-DEPENSES PERS'!N13="","",'2-DEPENSES PERS'!N13)</f>
        <v/>
      </c>
      <c r="O14" s="430" t="str">
        <f>IF('2-DEPENSES PERS'!O13="","",'2-DEPENSES PERS'!O13)</f>
        <v/>
      </c>
      <c r="P14" s="434" t="str">
        <f>IF('2-DEPENSES PERS'!P13="","",'2-DEPENSES PERS'!P13)</f>
        <v/>
      </c>
      <c r="Q14" s="427"/>
      <c r="R14" s="428"/>
      <c r="S14" s="405" t="str">
        <f t="shared" si="0"/>
        <v/>
      </c>
      <c r="T14" s="406" t="str">
        <f t="shared" si="1"/>
        <v/>
      </c>
      <c r="U14" s="407"/>
      <c r="V14" s="407"/>
      <c r="W14" s="406" t="str">
        <f>IF('[2]Données dossier'!$F$8="Renseigner colonne E","Renseigner la date de dépôt de la DA dans l'onglet Données dossier",IF(V14="","",IF('[2]Données dossier'!$F$8="","Remplir la date de dépôt de votre demande d'aide initiale dans l'onglet VOTRE DOSSIER.",IF('[2]Données dossier'!$F$8&lt;[2]Données!$D$16,IF(V14="Catégorie A ou assimilé",[2]Données!$C$18,IF(V14="Catégorie B ou C ou assimilé",[2]Données!$C$19,IF(V14="Stagiaire",[2]Données!$C$17,""))), IF(V14="Catégorie A ou assimilé",[2]Données!$D$18,IF(V14="Catégorie B ou C ou assimilé",[2]Données!$D$19,IF(V14="Stagiaire",[2]Données!$D$17,"")))))))</f>
        <v>Renseigner la date de dépôt de la DA dans l'onglet Données dossier</v>
      </c>
      <c r="X14" s="408" t="str">
        <f t="shared" si="6"/>
        <v/>
      </c>
      <c r="Y14" s="409" t="str">
        <f t="shared" si="2"/>
        <v/>
      </c>
      <c r="Z14" s="407"/>
      <c r="AA14" s="410"/>
      <c r="AB14" s="411" t="str">
        <f t="shared" si="7"/>
        <v/>
      </c>
      <c r="AC14" s="412" t="str">
        <f t="shared" si="3"/>
        <v>Vérifier la saisie du bénéficiaire</v>
      </c>
      <c r="AD14" s="410"/>
      <c r="AE14" s="413" t="str">
        <f t="shared" si="8"/>
        <v/>
      </c>
      <c r="AF14" s="414" t="str">
        <f t="shared" si="4"/>
        <v/>
      </c>
      <c r="AG14" s="415"/>
      <c r="AH14" s="416"/>
      <c r="AI14" s="417"/>
      <c r="AJ14" s="418" t="str">
        <f t="shared" si="9"/>
        <v>Renseigner colonne AG et AH si concerné</v>
      </c>
      <c r="AK14" s="423" t="str">
        <f t="shared" si="10"/>
        <v/>
      </c>
      <c r="AL14" s="419" t="str">
        <f t="shared" si="11"/>
        <v/>
      </c>
      <c r="AM14" s="420"/>
      <c r="AN14" s="421"/>
      <c r="AO14" s="422">
        <f t="shared" si="12"/>
        <v>0</v>
      </c>
      <c r="AP14" s="424" t="str">
        <f t="shared" si="13"/>
        <v/>
      </c>
      <c r="AQ14" s="425">
        <f t="shared" si="5"/>
        <v>0</v>
      </c>
      <c r="AR14" s="426"/>
    </row>
    <row r="15" spans="1:44" ht="50.1" customHeight="1" x14ac:dyDescent="0.25">
      <c r="A15" s="404" t="str">
        <f>IF('2-DEPENSES PERS'!A14="","",'2-DEPENSES PERS'!A14)</f>
        <v/>
      </c>
      <c r="B15" s="404" t="str">
        <f>IF('2-DEPENSES PERS'!B14="","",'2-DEPENSES PERS'!B14)</f>
        <v/>
      </c>
      <c r="C15" s="404" t="str">
        <f>IF('2-DEPENSES PERS'!C14="","",'2-DEPENSES PERS'!C14)</f>
        <v/>
      </c>
      <c r="D15" s="404" t="str">
        <f>IF('2-DEPENSES PERS'!D14="","",'2-DEPENSES PERS'!D14)</f>
        <v/>
      </c>
      <c r="E15" s="404" t="str">
        <f>IF('2-DEPENSES PERS'!E14="","",'2-DEPENSES PERS'!E14)</f>
        <v/>
      </c>
      <c r="F15" s="404" t="str">
        <f>IF('2-DEPENSES PERS'!F14="","",'2-DEPENSES PERS'!F14)</f>
        <v/>
      </c>
      <c r="G15" s="430" t="str">
        <f>IF('2-DEPENSES PERS'!G14="","",'2-DEPENSES PERS'!G14)</f>
        <v/>
      </c>
      <c r="H15" s="404" t="str">
        <f>IF('2-DEPENSES PERS'!H14="","",'2-DEPENSES PERS'!H14)</f>
        <v/>
      </c>
      <c r="I15" s="431" t="str">
        <f>IF('2-DEPENSES PERS'!I14="","",'2-DEPENSES PERS'!I14)</f>
        <v/>
      </c>
      <c r="J15" s="430" t="str">
        <f>IF('2-DEPENSES PERS'!J14="","",'2-DEPENSES PERS'!J14)</f>
        <v/>
      </c>
      <c r="K15" s="404" t="str">
        <f>IF('2-DEPENSES PERS'!K14="","",'2-DEPENSES PERS'!K14)</f>
        <v/>
      </c>
      <c r="L15" s="431" t="str">
        <f>IF('2-DEPENSES PERS'!L14="","",'2-DEPENSES PERS'!L14)</f>
        <v/>
      </c>
      <c r="M15" s="430" t="str">
        <f>IF('2-DEPENSES PERS'!M14="","",'2-DEPENSES PERS'!M14)</f>
        <v>Renseigner les colonnes K et L</v>
      </c>
      <c r="N15" s="430" t="str">
        <f>IF('2-DEPENSES PERS'!N14="","",'2-DEPENSES PERS'!N14)</f>
        <v/>
      </c>
      <c r="O15" s="430" t="str">
        <f>IF('2-DEPENSES PERS'!O14="","",'2-DEPENSES PERS'!O14)</f>
        <v/>
      </c>
      <c r="P15" s="434" t="str">
        <f>IF('2-DEPENSES PERS'!P14="","",'2-DEPENSES PERS'!P14)</f>
        <v/>
      </c>
      <c r="Q15" s="427"/>
      <c r="R15" s="428"/>
      <c r="S15" s="405" t="str">
        <f t="shared" si="0"/>
        <v/>
      </c>
      <c r="T15" s="406" t="str">
        <f t="shared" si="1"/>
        <v/>
      </c>
      <c r="U15" s="407"/>
      <c r="V15" s="407"/>
      <c r="W15" s="406" t="str">
        <f>IF('[2]Données dossier'!$F$8="Renseigner colonne E","Renseigner la date de dépôt de la DA dans l'onglet Données dossier",IF(V15="","",IF('[2]Données dossier'!$F$8="","Remplir la date de dépôt de votre demande d'aide initiale dans l'onglet VOTRE DOSSIER.",IF('[2]Données dossier'!$F$8&lt;[2]Données!$D$16,IF(V15="Catégorie A ou assimilé",[2]Données!$C$18,IF(V15="Catégorie B ou C ou assimilé",[2]Données!$C$19,IF(V15="Stagiaire",[2]Données!$C$17,""))), IF(V15="Catégorie A ou assimilé",[2]Données!$D$18,IF(V15="Catégorie B ou C ou assimilé",[2]Données!$D$19,IF(V15="Stagiaire",[2]Données!$D$17,"")))))))</f>
        <v>Renseigner la date de dépôt de la DA dans l'onglet Données dossier</v>
      </c>
      <c r="X15" s="408" t="str">
        <f t="shared" si="6"/>
        <v/>
      </c>
      <c r="Y15" s="409" t="str">
        <f t="shared" si="2"/>
        <v/>
      </c>
      <c r="Z15" s="407"/>
      <c r="AA15" s="410"/>
      <c r="AB15" s="411" t="str">
        <f t="shared" si="7"/>
        <v/>
      </c>
      <c r="AC15" s="412" t="str">
        <f t="shared" si="3"/>
        <v>Vérifier la saisie du bénéficiaire</v>
      </c>
      <c r="AD15" s="410"/>
      <c r="AE15" s="413" t="str">
        <f t="shared" si="8"/>
        <v/>
      </c>
      <c r="AF15" s="414" t="str">
        <f t="shared" si="4"/>
        <v/>
      </c>
      <c r="AG15" s="415"/>
      <c r="AH15" s="416"/>
      <c r="AI15" s="417"/>
      <c r="AJ15" s="418" t="str">
        <f t="shared" si="9"/>
        <v>Renseigner colonne AG et AH si concerné</v>
      </c>
      <c r="AK15" s="423" t="str">
        <f t="shared" si="10"/>
        <v/>
      </c>
      <c r="AL15" s="419" t="str">
        <f t="shared" si="11"/>
        <v/>
      </c>
      <c r="AM15" s="420"/>
      <c r="AN15" s="421"/>
      <c r="AO15" s="422">
        <f t="shared" si="12"/>
        <v>0</v>
      </c>
      <c r="AP15" s="424" t="str">
        <f t="shared" si="13"/>
        <v/>
      </c>
      <c r="AQ15" s="425">
        <f t="shared" si="5"/>
        <v>0</v>
      </c>
      <c r="AR15" s="426"/>
    </row>
    <row r="16" spans="1:44" ht="50.1" customHeight="1" x14ac:dyDescent="0.25">
      <c r="A16" s="404" t="str">
        <f>IF('2-DEPENSES PERS'!A15="","",'2-DEPENSES PERS'!A15)</f>
        <v/>
      </c>
      <c r="B16" s="404" t="str">
        <f>IF('2-DEPENSES PERS'!B15="","",'2-DEPENSES PERS'!B15)</f>
        <v/>
      </c>
      <c r="C16" s="404" t="str">
        <f>IF('2-DEPENSES PERS'!C15="","",'2-DEPENSES PERS'!C15)</f>
        <v/>
      </c>
      <c r="D16" s="404" t="str">
        <f>IF('2-DEPENSES PERS'!D15="","",'2-DEPENSES PERS'!D15)</f>
        <v/>
      </c>
      <c r="E16" s="404" t="str">
        <f>IF('2-DEPENSES PERS'!E15="","",'2-DEPENSES PERS'!E15)</f>
        <v/>
      </c>
      <c r="F16" s="404" t="str">
        <f>IF('2-DEPENSES PERS'!F15="","",'2-DEPENSES PERS'!F15)</f>
        <v/>
      </c>
      <c r="G16" s="430" t="str">
        <f>IF('2-DEPENSES PERS'!G15="","",'2-DEPENSES PERS'!G15)</f>
        <v/>
      </c>
      <c r="H16" s="404" t="str">
        <f>IF('2-DEPENSES PERS'!H15="","",'2-DEPENSES PERS'!H15)</f>
        <v/>
      </c>
      <c r="I16" s="431" t="str">
        <f>IF('2-DEPENSES PERS'!I15="","",'2-DEPENSES PERS'!I15)</f>
        <v/>
      </c>
      <c r="J16" s="430" t="str">
        <f>IF('2-DEPENSES PERS'!J15="","",'2-DEPENSES PERS'!J15)</f>
        <v/>
      </c>
      <c r="K16" s="404" t="str">
        <f>IF('2-DEPENSES PERS'!K15="","",'2-DEPENSES PERS'!K15)</f>
        <v/>
      </c>
      <c r="L16" s="431" t="str">
        <f>IF('2-DEPENSES PERS'!L15="","",'2-DEPENSES PERS'!L15)</f>
        <v/>
      </c>
      <c r="M16" s="430" t="str">
        <f>IF('2-DEPENSES PERS'!M15="","",'2-DEPENSES PERS'!M15)</f>
        <v>Renseigner les colonnes K et L</v>
      </c>
      <c r="N16" s="430" t="str">
        <f>IF('2-DEPENSES PERS'!N15="","",'2-DEPENSES PERS'!N15)</f>
        <v/>
      </c>
      <c r="O16" s="430" t="str">
        <f>IF('2-DEPENSES PERS'!O15="","",'2-DEPENSES PERS'!O15)</f>
        <v/>
      </c>
      <c r="P16" s="434" t="str">
        <f>IF('2-DEPENSES PERS'!P15="","",'2-DEPENSES PERS'!P15)</f>
        <v/>
      </c>
      <c r="Q16" s="427"/>
      <c r="R16" s="428"/>
      <c r="S16" s="405" t="str">
        <f t="shared" si="0"/>
        <v/>
      </c>
      <c r="T16" s="406" t="str">
        <f t="shared" si="1"/>
        <v/>
      </c>
      <c r="U16" s="407"/>
      <c r="V16" s="407"/>
      <c r="W16" s="406" t="str">
        <f>IF('[2]Données dossier'!$F$8="Renseigner colonne E","Renseigner la date de dépôt de la DA dans l'onglet Données dossier",IF(V16="","",IF('[2]Données dossier'!$F$8="","Remplir la date de dépôt de votre demande d'aide initiale dans l'onglet VOTRE DOSSIER.",IF('[2]Données dossier'!$F$8&lt;[2]Données!$D$16,IF(V16="Catégorie A ou assimilé",[2]Données!$C$18,IF(V16="Catégorie B ou C ou assimilé",[2]Données!$C$19,IF(V16="Stagiaire",[2]Données!$C$17,""))), IF(V16="Catégorie A ou assimilé",[2]Données!$D$18,IF(V16="Catégorie B ou C ou assimilé",[2]Données!$D$19,IF(V16="Stagiaire",[2]Données!$D$17,"")))))))</f>
        <v>Renseigner la date de dépôt de la DA dans l'onglet Données dossier</v>
      </c>
      <c r="X16" s="408" t="str">
        <f t="shared" si="6"/>
        <v/>
      </c>
      <c r="Y16" s="409" t="str">
        <f t="shared" si="2"/>
        <v/>
      </c>
      <c r="Z16" s="407"/>
      <c r="AA16" s="410"/>
      <c r="AB16" s="411" t="str">
        <f t="shared" si="7"/>
        <v/>
      </c>
      <c r="AC16" s="412" t="str">
        <f t="shared" si="3"/>
        <v>Vérifier la saisie du bénéficiaire</v>
      </c>
      <c r="AD16" s="410"/>
      <c r="AE16" s="413" t="str">
        <f t="shared" si="8"/>
        <v/>
      </c>
      <c r="AF16" s="414" t="str">
        <f t="shared" si="4"/>
        <v/>
      </c>
      <c r="AG16" s="415"/>
      <c r="AH16" s="416"/>
      <c r="AI16" s="417"/>
      <c r="AJ16" s="418" t="str">
        <f t="shared" si="9"/>
        <v>Renseigner colonne AG et AH si concerné</v>
      </c>
      <c r="AK16" s="423" t="str">
        <f t="shared" si="10"/>
        <v/>
      </c>
      <c r="AL16" s="419" t="str">
        <f t="shared" si="11"/>
        <v/>
      </c>
      <c r="AM16" s="420"/>
      <c r="AN16" s="421"/>
      <c r="AO16" s="422">
        <f t="shared" si="12"/>
        <v>0</v>
      </c>
      <c r="AP16" s="424" t="str">
        <f t="shared" si="13"/>
        <v/>
      </c>
      <c r="AQ16" s="425">
        <f t="shared" si="5"/>
        <v>0</v>
      </c>
      <c r="AR16" s="426"/>
    </row>
    <row r="17" spans="1:44" ht="50.1" customHeight="1" x14ac:dyDescent="0.25">
      <c r="A17" s="404" t="str">
        <f>IF('2-DEPENSES PERS'!A16="","",'2-DEPENSES PERS'!A16)</f>
        <v/>
      </c>
      <c r="B17" s="404" t="str">
        <f>IF('2-DEPENSES PERS'!B16="","",'2-DEPENSES PERS'!B16)</f>
        <v/>
      </c>
      <c r="C17" s="404" t="str">
        <f>IF('2-DEPENSES PERS'!C16="","",'2-DEPENSES PERS'!C16)</f>
        <v/>
      </c>
      <c r="D17" s="404" t="str">
        <f>IF('2-DEPENSES PERS'!D16="","",'2-DEPENSES PERS'!D16)</f>
        <v/>
      </c>
      <c r="E17" s="404" t="str">
        <f>IF('2-DEPENSES PERS'!E16="","",'2-DEPENSES PERS'!E16)</f>
        <v/>
      </c>
      <c r="F17" s="404" t="str">
        <f>IF('2-DEPENSES PERS'!F16="","",'2-DEPENSES PERS'!F16)</f>
        <v/>
      </c>
      <c r="G17" s="430" t="str">
        <f>IF('2-DEPENSES PERS'!G16="","",'2-DEPENSES PERS'!G16)</f>
        <v/>
      </c>
      <c r="H17" s="404" t="str">
        <f>IF('2-DEPENSES PERS'!H16="","",'2-DEPENSES PERS'!H16)</f>
        <v/>
      </c>
      <c r="I17" s="431" t="str">
        <f>IF('2-DEPENSES PERS'!I16="","",'2-DEPENSES PERS'!I16)</f>
        <v/>
      </c>
      <c r="J17" s="430" t="str">
        <f>IF('2-DEPENSES PERS'!J16="","",'2-DEPENSES PERS'!J16)</f>
        <v/>
      </c>
      <c r="K17" s="404" t="str">
        <f>IF('2-DEPENSES PERS'!K16="","",'2-DEPENSES PERS'!K16)</f>
        <v/>
      </c>
      <c r="L17" s="431" t="str">
        <f>IF('2-DEPENSES PERS'!L16="","",'2-DEPENSES PERS'!L16)</f>
        <v/>
      </c>
      <c r="M17" s="430" t="str">
        <f>IF('2-DEPENSES PERS'!M16="","",'2-DEPENSES PERS'!M16)</f>
        <v>Renseigner les colonnes K et L</v>
      </c>
      <c r="N17" s="430" t="str">
        <f>IF('2-DEPENSES PERS'!N16="","",'2-DEPENSES PERS'!N16)</f>
        <v/>
      </c>
      <c r="O17" s="430" t="str">
        <f>IF('2-DEPENSES PERS'!O16="","",'2-DEPENSES PERS'!O16)</f>
        <v/>
      </c>
      <c r="P17" s="434" t="str">
        <f>IF('2-DEPENSES PERS'!P16="","",'2-DEPENSES PERS'!P16)</f>
        <v/>
      </c>
      <c r="Q17" s="427"/>
      <c r="R17" s="428"/>
      <c r="S17" s="405" t="str">
        <f t="shared" si="0"/>
        <v/>
      </c>
      <c r="T17" s="406" t="str">
        <f t="shared" si="1"/>
        <v/>
      </c>
      <c r="U17" s="407"/>
      <c r="V17" s="407"/>
      <c r="W17" s="406" t="str">
        <f>IF('[2]Données dossier'!$F$8="Renseigner colonne E","Renseigner la date de dépôt de la DA dans l'onglet Données dossier",IF(V17="","",IF('[2]Données dossier'!$F$8="","Remplir la date de dépôt de votre demande d'aide initiale dans l'onglet VOTRE DOSSIER.",IF('[2]Données dossier'!$F$8&lt;[2]Données!$D$16,IF(V17="Catégorie A ou assimilé",[2]Données!$C$18,IF(V17="Catégorie B ou C ou assimilé",[2]Données!$C$19,IF(V17="Stagiaire",[2]Données!$C$17,""))), IF(V17="Catégorie A ou assimilé",[2]Données!$D$18,IF(V17="Catégorie B ou C ou assimilé",[2]Données!$D$19,IF(V17="Stagiaire",[2]Données!$D$17,"")))))))</f>
        <v>Renseigner la date de dépôt de la DA dans l'onglet Données dossier</v>
      </c>
      <c r="X17" s="408" t="str">
        <f t="shared" si="6"/>
        <v/>
      </c>
      <c r="Y17" s="409" t="str">
        <f t="shared" si="2"/>
        <v/>
      </c>
      <c r="Z17" s="407"/>
      <c r="AA17" s="410"/>
      <c r="AB17" s="411" t="str">
        <f t="shared" si="7"/>
        <v/>
      </c>
      <c r="AC17" s="412" t="str">
        <f t="shared" si="3"/>
        <v>Vérifier la saisie du bénéficiaire</v>
      </c>
      <c r="AD17" s="410"/>
      <c r="AE17" s="413" t="str">
        <f t="shared" si="8"/>
        <v/>
      </c>
      <c r="AF17" s="414" t="str">
        <f t="shared" si="4"/>
        <v/>
      </c>
      <c r="AG17" s="415"/>
      <c r="AH17" s="416"/>
      <c r="AI17" s="417"/>
      <c r="AJ17" s="418" t="str">
        <f t="shared" si="9"/>
        <v>Renseigner colonne AG et AH si concerné</v>
      </c>
      <c r="AK17" s="423" t="str">
        <f t="shared" si="10"/>
        <v/>
      </c>
      <c r="AL17" s="419" t="str">
        <f t="shared" si="11"/>
        <v/>
      </c>
      <c r="AM17" s="420"/>
      <c r="AN17" s="421"/>
      <c r="AO17" s="422">
        <f t="shared" si="12"/>
        <v>0</v>
      </c>
      <c r="AP17" s="424" t="str">
        <f t="shared" si="13"/>
        <v/>
      </c>
      <c r="AQ17" s="425">
        <f t="shared" si="5"/>
        <v>0</v>
      </c>
      <c r="AR17" s="426"/>
    </row>
    <row r="18" spans="1:44" ht="50.1" customHeight="1" x14ac:dyDescent="0.25">
      <c r="A18" s="404" t="str">
        <f>IF('2-DEPENSES PERS'!A17="","",'2-DEPENSES PERS'!A17)</f>
        <v/>
      </c>
      <c r="B18" s="404" t="str">
        <f>IF('2-DEPENSES PERS'!B17="","",'2-DEPENSES PERS'!B17)</f>
        <v/>
      </c>
      <c r="C18" s="404" t="str">
        <f>IF('2-DEPENSES PERS'!C17="","",'2-DEPENSES PERS'!C17)</f>
        <v/>
      </c>
      <c r="D18" s="404" t="str">
        <f>IF('2-DEPENSES PERS'!D17="","",'2-DEPENSES PERS'!D17)</f>
        <v/>
      </c>
      <c r="E18" s="404" t="str">
        <f>IF('2-DEPENSES PERS'!E17="","",'2-DEPENSES PERS'!E17)</f>
        <v/>
      </c>
      <c r="F18" s="404" t="str">
        <f>IF('2-DEPENSES PERS'!F17="","",'2-DEPENSES PERS'!F17)</f>
        <v/>
      </c>
      <c r="G18" s="430" t="str">
        <f>IF('2-DEPENSES PERS'!G17="","",'2-DEPENSES PERS'!G17)</f>
        <v/>
      </c>
      <c r="H18" s="404" t="str">
        <f>IF('2-DEPENSES PERS'!H17="","",'2-DEPENSES PERS'!H17)</f>
        <v/>
      </c>
      <c r="I18" s="431" t="str">
        <f>IF('2-DEPENSES PERS'!I17="","",'2-DEPENSES PERS'!I17)</f>
        <v/>
      </c>
      <c r="J18" s="430" t="str">
        <f>IF('2-DEPENSES PERS'!J17="","",'2-DEPENSES PERS'!J17)</f>
        <v/>
      </c>
      <c r="K18" s="404" t="str">
        <f>IF('2-DEPENSES PERS'!K17="","",'2-DEPENSES PERS'!K17)</f>
        <v/>
      </c>
      <c r="L18" s="431" t="str">
        <f>IF('2-DEPENSES PERS'!L17="","",'2-DEPENSES PERS'!L17)</f>
        <v/>
      </c>
      <c r="M18" s="430" t="str">
        <f>IF('2-DEPENSES PERS'!M17="","",'2-DEPENSES PERS'!M17)</f>
        <v>Renseigner les colonnes K et L</v>
      </c>
      <c r="N18" s="430" t="str">
        <f>IF('2-DEPENSES PERS'!N17="","",'2-DEPENSES PERS'!N17)</f>
        <v/>
      </c>
      <c r="O18" s="430" t="str">
        <f>IF('2-DEPENSES PERS'!O17="","",'2-DEPENSES PERS'!O17)</f>
        <v/>
      </c>
      <c r="P18" s="434" t="str">
        <f>IF('2-DEPENSES PERS'!P17="","",'2-DEPENSES PERS'!P17)</f>
        <v/>
      </c>
      <c r="Q18" s="427"/>
      <c r="R18" s="428"/>
      <c r="S18" s="405" t="str">
        <f t="shared" si="0"/>
        <v/>
      </c>
      <c r="T18" s="406" t="str">
        <f t="shared" si="1"/>
        <v/>
      </c>
      <c r="U18" s="407"/>
      <c r="V18" s="407"/>
      <c r="W18" s="406" t="str">
        <f>IF('[2]Données dossier'!$F$8="Renseigner colonne E","Renseigner la date de dépôt de la DA dans l'onglet Données dossier",IF(V18="","",IF('[2]Données dossier'!$F$8="","Remplir la date de dépôt de votre demande d'aide initiale dans l'onglet VOTRE DOSSIER.",IF('[2]Données dossier'!$F$8&lt;[2]Données!$D$16,IF(V18="Catégorie A ou assimilé",[2]Données!$C$18,IF(V18="Catégorie B ou C ou assimilé",[2]Données!$C$19,IF(V18="Stagiaire",[2]Données!$C$17,""))), IF(V18="Catégorie A ou assimilé",[2]Données!$D$18,IF(V18="Catégorie B ou C ou assimilé",[2]Données!$D$19,IF(V18="Stagiaire",[2]Données!$D$17,"")))))))</f>
        <v>Renseigner la date de dépôt de la DA dans l'onglet Données dossier</v>
      </c>
      <c r="X18" s="408" t="str">
        <f t="shared" si="6"/>
        <v/>
      </c>
      <c r="Y18" s="409" t="str">
        <f t="shared" si="2"/>
        <v/>
      </c>
      <c r="Z18" s="407"/>
      <c r="AA18" s="410"/>
      <c r="AB18" s="411" t="str">
        <f t="shared" si="7"/>
        <v/>
      </c>
      <c r="AC18" s="412" t="str">
        <f t="shared" si="3"/>
        <v>Vérifier la saisie du bénéficiaire</v>
      </c>
      <c r="AD18" s="410"/>
      <c r="AE18" s="413" t="str">
        <f t="shared" si="8"/>
        <v/>
      </c>
      <c r="AF18" s="414" t="str">
        <f t="shared" si="4"/>
        <v/>
      </c>
      <c r="AG18" s="415"/>
      <c r="AH18" s="416"/>
      <c r="AI18" s="417"/>
      <c r="AJ18" s="418" t="str">
        <f t="shared" si="9"/>
        <v>Renseigner colonne AG et AH si concerné</v>
      </c>
      <c r="AK18" s="423" t="str">
        <f t="shared" si="10"/>
        <v/>
      </c>
      <c r="AL18" s="419" t="str">
        <f t="shared" si="11"/>
        <v/>
      </c>
      <c r="AM18" s="420"/>
      <c r="AN18" s="421"/>
      <c r="AO18" s="422">
        <f t="shared" si="12"/>
        <v>0</v>
      </c>
      <c r="AP18" s="424" t="str">
        <f t="shared" si="13"/>
        <v/>
      </c>
      <c r="AQ18" s="425">
        <f t="shared" si="5"/>
        <v>0</v>
      </c>
      <c r="AR18" s="426"/>
    </row>
    <row r="19" spans="1:44" ht="50.1" customHeight="1" x14ac:dyDescent="0.25">
      <c r="A19" s="404" t="str">
        <f>IF('2-DEPENSES PERS'!A18="","",'2-DEPENSES PERS'!A18)</f>
        <v/>
      </c>
      <c r="B19" s="404" t="str">
        <f>IF('2-DEPENSES PERS'!B18="","",'2-DEPENSES PERS'!B18)</f>
        <v/>
      </c>
      <c r="C19" s="404" t="str">
        <f>IF('2-DEPENSES PERS'!C18="","",'2-DEPENSES PERS'!C18)</f>
        <v/>
      </c>
      <c r="D19" s="404" t="str">
        <f>IF('2-DEPENSES PERS'!D18="","",'2-DEPENSES PERS'!D18)</f>
        <v/>
      </c>
      <c r="E19" s="404" t="str">
        <f>IF('2-DEPENSES PERS'!E18="","",'2-DEPENSES PERS'!E18)</f>
        <v/>
      </c>
      <c r="F19" s="404" t="str">
        <f>IF('2-DEPENSES PERS'!F18="","",'2-DEPENSES PERS'!F18)</f>
        <v/>
      </c>
      <c r="G19" s="430" t="str">
        <f>IF('2-DEPENSES PERS'!G18="","",'2-DEPENSES PERS'!G18)</f>
        <v/>
      </c>
      <c r="H19" s="404" t="str">
        <f>IF('2-DEPENSES PERS'!H18="","",'2-DEPENSES PERS'!H18)</f>
        <v/>
      </c>
      <c r="I19" s="431" t="str">
        <f>IF('2-DEPENSES PERS'!I18="","",'2-DEPENSES PERS'!I18)</f>
        <v/>
      </c>
      <c r="J19" s="430" t="str">
        <f>IF('2-DEPENSES PERS'!J18="","",'2-DEPENSES PERS'!J18)</f>
        <v/>
      </c>
      <c r="K19" s="404" t="str">
        <f>IF('2-DEPENSES PERS'!K18="","",'2-DEPENSES PERS'!K18)</f>
        <v/>
      </c>
      <c r="L19" s="431" t="str">
        <f>IF('2-DEPENSES PERS'!L18="","",'2-DEPENSES PERS'!L18)</f>
        <v/>
      </c>
      <c r="M19" s="430" t="str">
        <f>IF('2-DEPENSES PERS'!M18="","",'2-DEPENSES PERS'!M18)</f>
        <v>Renseigner les colonnes K et L</v>
      </c>
      <c r="N19" s="430" t="str">
        <f>IF('2-DEPENSES PERS'!N18="","",'2-DEPENSES PERS'!N18)</f>
        <v/>
      </c>
      <c r="O19" s="430" t="str">
        <f>IF('2-DEPENSES PERS'!O18="","",'2-DEPENSES PERS'!O18)</f>
        <v/>
      </c>
      <c r="P19" s="434" t="str">
        <f>IF('2-DEPENSES PERS'!P18="","",'2-DEPENSES PERS'!P18)</f>
        <v/>
      </c>
      <c r="Q19" s="427"/>
      <c r="R19" s="428"/>
      <c r="S19" s="405" t="str">
        <f t="shared" si="0"/>
        <v/>
      </c>
      <c r="T19" s="406" t="str">
        <f t="shared" si="1"/>
        <v/>
      </c>
      <c r="U19" s="407"/>
      <c r="V19" s="407"/>
      <c r="W19" s="406" t="str">
        <f>IF('[2]Données dossier'!$F$8="Renseigner colonne E","Renseigner la date de dépôt de la DA dans l'onglet Données dossier",IF(V19="","",IF('[2]Données dossier'!$F$8="","Remplir la date de dépôt de votre demande d'aide initiale dans l'onglet VOTRE DOSSIER.",IF('[2]Données dossier'!$F$8&lt;[2]Données!$D$16,IF(V19="Catégorie A ou assimilé",[2]Données!$C$18,IF(V19="Catégorie B ou C ou assimilé",[2]Données!$C$19,IF(V19="Stagiaire",[2]Données!$C$17,""))), IF(V19="Catégorie A ou assimilé",[2]Données!$D$18,IF(V19="Catégorie B ou C ou assimilé",[2]Données!$D$19,IF(V19="Stagiaire",[2]Données!$D$17,"")))))))</f>
        <v>Renseigner la date de dépôt de la DA dans l'onglet Données dossier</v>
      </c>
      <c r="X19" s="408" t="str">
        <f t="shared" si="6"/>
        <v/>
      </c>
      <c r="Y19" s="409" t="str">
        <f t="shared" si="2"/>
        <v/>
      </c>
      <c r="Z19" s="407"/>
      <c r="AA19" s="410"/>
      <c r="AB19" s="411" t="str">
        <f t="shared" si="7"/>
        <v/>
      </c>
      <c r="AC19" s="412" t="str">
        <f t="shared" si="3"/>
        <v>Vérifier la saisie du bénéficiaire</v>
      </c>
      <c r="AD19" s="410"/>
      <c r="AE19" s="413" t="str">
        <f t="shared" si="8"/>
        <v/>
      </c>
      <c r="AF19" s="414" t="str">
        <f t="shared" si="4"/>
        <v/>
      </c>
      <c r="AG19" s="415"/>
      <c r="AH19" s="416"/>
      <c r="AI19" s="417"/>
      <c r="AJ19" s="418" t="str">
        <f t="shared" si="9"/>
        <v>Renseigner colonne AG et AH si concerné</v>
      </c>
      <c r="AK19" s="423" t="str">
        <f t="shared" si="10"/>
        <v/>
      </c>
      <c r="AL19" s="419" t="str">
        <f t="shared" si="11"/>
        <v/>
      </c>
      <c r="AM19" s="420"/>
      <c r="AN19" s="421"/>
      <c r="AO19" s="422">
        <f t="shared" si="12"/>
        <v>0</v>
      </c>
      <c r="AP19" s="424" t="str">
        <f t="shared" si="13"/>
        <v/>
      </c>
      <c r="AQ19" s="425">
        <f t="shared" si="5"/>
        <v>0</v>
      </c>
      <c r="AR19" s="426"/>
    </row>
    <row r="20" spans="1:44" ht="50.1" customHeight="1" x14ac:dyDescent="0.25">
      <c r="A20" s="404" t="str">
        <f>IF('2-DEPENSES PERS'!A19="","",'2-DEPENSES PERS'!A19)</f>
        <v/>
      </c>
      <c r="B20" s="404" t="str">
        <f>IF('2-DEPENSES PERS'!B19="","",'2-DEPENSES PERS'!B19)</f>
        <v/>
      </c>
      <c r="C20" s="404" t="str">
        <f>IF('2-DEPENSES PERS'!C19="","",'2-DEPENSES PERS'!C19)</f>
        <v/>
      </c>
      <c r="D20" s="404" t="str">
        <f>IF('2-DEPENSES PERS'!D19="","",'2-DEPENSES PERS'!D19)</f>
        <v/>
      </c>
      <c r="E20" s="404" t="str">
        <f>IF('2-DEPENSES PERS'!E19="","",'2-DEPENSES PERS'!E19)</f>
        <v/>
      </c>
      <c r="F20" s="404" t="str">
        <f>IF('2-DEPENSES PERS'!F19="","",'2-DEPENSES PERS'!F19)</f>
        <v/>
      </c>
      <c r="G20" s="430" t="str">
        <f>IF('2-DEPENSES PERS'!G19="","",'2-DEPENSES PERS'!G19)</f>
        <v/>
      </c>
      <c r="H20" s="404" t="str">
        <f>IF('2-DEPENSES PERS'!H19="","",'2-DEPENSES PERS'!H19)</f>
        <v/>
      </c>
      <c r="I20" s="431" t="str">
        <f>IF('2-DEPENSES PERS'!I19="","",'2-DEPENSES PERS'!I19)</f>
        <v/>
      </c>
      <c r="J20" s="430" t="str">
        <f>IF('2-DEPENSES PERS'!J19="","",'2-DEPENSES PERS'!J19)</f>
        <v/>
      </c>
      <c r="K20" s="404" t="str">
        <f>IF('2-DEPENSES PERS'!K19="","",'2-DEPENSES PERS'!K19)</f>
        <v/>
      </c>
      <c r="L20" s="431" t="str">
        <f>IF('2-DEPENSES PERS'!L19="","",'2-DEPENSES PERS'!L19)</f>
        <v/>
      </c>
      <c r="M20" s="430" t="str">
        <f>IF('2-DEPENSES PERS'!M19="","",'2-DEPENSES PERS'!M19)</f>
        <v>Renseigner les colonnes K et L</v>
      </c>
      <c r="N20" s="430" t="str">
        <f>IF('2-DEPENSES PERS'!N19="","",'2-DEPENSES PERS'!N19)</f>
        <v/>
      </c>
      <c r="O20" s="430" t="str">
        <f>IF('2-DEPENSES PERS'!O19="","",'2-DEPENSES PERS'!O19)</f>
        <v/>
      </c>
      <c r="P20" s="434" t="str">
        <f>IF('2-DEPENSES PERS'!P19="","",'2-DEPENSES PERS'!P19)</f>
        <v/>
      </c>
      <c r="Q20" s="427"/>
      <c r="R20" s="428"/>
      <c r="S20" s="405" t="str">
        <f t="shared" si="0"/>
        <v/>
      </c>
      <c r="T20" s="406" t="str">
        <f t="shared" si="1"/>
        <v/>
      </c>
      <c r="U20" s="407"/>
      <c r="V20" s="407"/>
      <c r="W20" s="406" t="str">
        <f>IF('[2]Données dossier'!$F$8="Renseigner colonne E","Renseigner la date de dépôt de la DA dans l'onglet Données dossier",IF(V20="","",IF('[2]Données dossier'!$F$8="","Remplir la date de dépôt de votre demande d'aide initiale dans l'onglet VOTRE DOSSIER.",IF('[2]Données dossier'!$F$8&lt;[2]Données!$D$16,IF(V20="Catégorie A ou assimilé",[2]Données!$C$18,IF(V20="Catégorie B ou C ou assimilé",[2]Données!$C$19,IF(V20="Stagiaire",[2]Données!$C$17,""))), IF(V20="Catégorie A ou assimilé",[2]Données!$D$18,IF(V20="Catégorie B ou C ou assimilé",[2]Données!$D$19,IF(V20="Stagiaire",[2]Données!$D$17,"")))))))</f>
        <v>Renseigner la date de dépôt de la DA dans l'onglet Données dossier</v>
      </c>
      <c r="X20" s="408" t="str">
        <f t="shared" si="6"/>
        <v/>
      </c>
      <c r="Y20" s="409" t="str">
        <f t="shared" si="2"/>
        <v/>
      </c>
      <c r="Z20" s="407"/>
      <c r="AA20" s="410"/>
      <c r="AB20" s="411" t="str">
        <f t="shared" si="7"/>
        <v/>
      </c>
      <c r="AC20" s="412" t="str">
        <f t="shared" si="3"/>
        <v>Vérifier la saisie du bénéficiaire</v>
      </c>
      <c r="AD20" s="410"/>
      <c r="AE20" s="413" t="str">
        <f t="shared" si="8"/>
        <v/>
      </c>
      <c r="AF20" s="414" t="str">
        <f t="shared" si="4"/>
        <v/>
      </c>
      <c r="AG20" s="415"/>
      <c r="AH20" s="416"/>
      <c r="AI20" s="417"/>
      <c r="AJ20" s="418" t="str">
        <f t="shared" si="9"/>
        <v>Renseigner colonne AG et AH si concerné</v>
      </c>
      <c r="AK20" s="423" t="str">
        <f t="shared" si="10"/>
        <v/>
      </c>
      <c r="AL20" s="419" t="str">
        <f t="shared" si="11"/>
        <v/>
      </c>
      <c r="AM20" s="420"/>
      <c r="AN20" s="421"/>
      <c r="AO20" s="422">
        <f t="shared" si="12"/>
        <v>0</v>
      </c>
      <c r="AP20" s="424" t="str">
        <f t="shared" si="13"/>
        <v/>
      </c>
      <c r="AQ20" s="425">
        <f t="shared" si="5"/>
        <v>0</v>
      </c>
      <c r="AR20" s="426"/>
    </row>
    <row r="21" spans="1:44" ht="50.1" customHeight="1" x14ac:dyDescent="0.25">
      <c r="A21" s="404" t="str">
        <f>IF('2-DEPENSES PERS'!A20="","",'2-DEPENSES PERS'!A20)</f>
        <v/>
      </c>
      <c r="B21" s="404" t="str">
        <f>IF('2-DEPENSES PERS'!B20="","",'2-DEPENSES PERS'!B20)</f>
        <v/>
      </c>
      <c r="C21" s="404" t="str">
        <f>IF('2-DEPENSES PERS'!C20="","",'2-DEPENSES PERS'!C20)</f>
        <v/>
      </c>
      <c r="D21" s="404" t="str">
        <f>IF('2-DEPENSES PERS'!D20="","",'2-DEPENSES PERS'!D20)</f>
        <v/>
      </c>
      <c r="E21" s="404" t="str">
        <f>IF('2-DEPENSES PERS'!E20="","",'2-DEPENSES PERS'!E20)</f>
        <v/>
      </c>
      <c r="F21" s="404" t="str">
        <f>IF('2-DEPENSES PERS'!F20="","",'2-DEPENSES PERS'!F20)</f>
        <v/>
      </c>
      <c r="G21" s="430" t="str">
        <f>IF('2-DEPENSES PERS'!G20="","",'2-DEPENSES PERS'!G20)</f>
        <v/>
      </c>
      <c r="H21" s="404" t="str">
        <f>IF('2-DEPENSES PERS'!H20="","",'2-DEPENSES PERS'!H20)</f>
        <v/>
      </c>
      <c r="I21" s="431" t="str">
        <f>IF('2-DEPENSES PERS'!I20="","",'2-DEPENSES PERS'!I20)</f>
        <v/>
      </c>
      <c r="J21" s="430" t="str">
        <f>IF('2-DEPENSES PERS'!J20="","",'2-DEPENSES PERS'!J20)</f>
        <v/>
      </c>
      <c r="K21" s="404" t="str">
        <f>IF('2-DEPENSES PERS'!K20="","",'2-DEPENSES PERS'!K20)</f>
        <v/>
      </c>
      <c r="L21" s="431" t="str">
        <f>IF('2-DEPENSES PERS'!L20="","",'2-DEPENSES PERS'!L20)</f>
        <v/>
      </c>
      <c r="M21" s="430" t="str">
        <f>IF('2-DEPENSES PERS'!M20="","",'2-DEPENSES PERS'!M20)</f>
        <v>Renseigner les colonnes K et L</v>
      </c>
      <c r="N21" s="430" t="str">
        <f>IF('2-DEPENSES PERS'!N20="","",'2-DEPENSES PERS'!N20)</f>
        <v/>
      </c>
      <c r="O21" s="430" t="str">
        <f>IF('2-DEPENSES PERS'!O20="","",'2-DEPENSES PERS'!O20)</f>
        <v/>
      </c>
      <c r="P21" s="434" t="str">
        <f>IF('2-DEPENSES PERS'!P20="","",'2-DEPENSES PERS'!P20)</f>
        <v/>
      </c>
      <c r="Q21" s="427"/>
      <c r="R21" s="428"/>
      <c r="S21" s="405" t="str">
        <f t="shared" si="0"/>
        <v/>
      </c>
      <c r="T21" s="406" t="str">
        <f t="shared" si="1"/>
        <v/>
      </c>
      <c r="U21" s="407"/>
      <c r="V21" s="407"/>
      <c r="W21" s="406" t="str">
        <f>IF('[2]Données dossier'!$F$8="Renseigner colonne E","Renseigner la date de dépôt de la DA dans l'onglet Données dossier",IF(V21="","",IF('[2]Données dossier'!$F$8="","Remplir la date de dépôt de votre demande d'aide initiale dans l'onglet VOTRE DOSSIER.",IF('[2]Données dossier'!$F$8&lt;[2]Données!$D$16,IF(V21="Catégorie A ou assimilé",[2]Données!$C$18,IF(V21="Catégorie B ou C ou assimilé",[2]Données!$C$19,IF(V21="Stagiaire",[2]Données!$C$17,""))), IF(V21="Catégorie A ou assimilé",[2]Données!$D$18,IF(V21="Catégorie B ou C ou assimilé",[2]Données!$D$19,IF(V21="Stagiaire",[2]Données!$D$17,"")))))))</f>
        <v>Renseigner la date de dépôt de la DA dans l'onglet Données dossier</v>
      </c>
      <c r="X21" s="408" t="str">
        <f t="shared" si="6"/>
        <v/>
      </c>
      <c r="Y21" s="409" t="str">
        <f t="shared" si="2"/>
        <v/>
      </c>
      <c r="Z21" s="407"/>
      <c r="AA21" s="410"/>
      <c r="AB21" s="411" t="str">
        <f t="shared" si="7"/>
        <v/>
      </c>
      <c r="AC21" s="412" t="str">
        <f t="shared" si="3"/>
        <v>Vérifier la saisie du bénéficiaire</v>
      </c>
      <c r="AD21" s="410"/>
      <c r="AE21" s="413" t="str">
        <f t="shared" si="8"/>
        <v/>
      </c>
      <c r="AF21" s="414" t="str">
        <f t="shared" si="4"/>
        <v/>
      </c>
      <c r="AG21" s="415"/>
      <c r="AH21" s="416"/>
      <c r="AI21" s="417"/>
      <c r="AJ21" s="418" t="str">
        <f t="shared" si="9"/>
        <v>Renseigner colonne AG et AH si concerné</v>
      </c>
      <c r="AK21" s="423" t="str">
        <f t="shared" si="10"/>
        <v/>
      </c>
      <c r="AL21" s="419" t="str">
        <f t="shared" si="11"/>
        <v/>
      </c>
      <c r="AM21" s="420"/>
      <c r="AN21" s="421"/>
      <c r="AO21" s="422">
        <f t="shared" si="12"/>
        <v>0</v>
      </c>
      <c r="AP21" s="424" t="str">
        <f t="shared" si="13"/>
        <v/>
      </c>
      <c r="AQ21" s="425">
        <f t="shared" si="5"/>
        <v>0</v>
      </c>
      <c r="AR21" s="426"/>
    </row>
    <row r="22" spans="1:44" ht="50.1" customHeight="1" x14ac:dyDescent="0.25">
      <c r="A22" s="404" t="str">
        <f>IF('2-DEPENSES PERS'!A21="","",'2-DEPENSES PERS'!A21)</f>
        <v/>
      </c>
      <c r="B22" s="404" t="str">
        <f>IF('2-DEPENSES PERS'!B21="","",'2-DEPENSES PERS'!B21)</f>
        <v/>
      </c>
      <c r="C22" s="404" t="str">
        <f>IF('2-DEPENSES PERS'!C21="","",'2-DEPENSES PERS'!C21)</f>
        <v/>
      </c>
      <c r="D22" s="404" t="str">
        <f>IF('2-DEPENSES PERS'!D21="","",'2-DEPENSES PERS'!D21)</f>
        <v/>
      </c>
      <c r="E22" s="404" t="str">
        <f>IF('2-DEPENSES PERS'!E21="","",'2-DEPENSES PERS'!E21)</f>
        <v/>
      </c>
      <c r="F22" s="404" t="str">
        <f>IF('2-DEPENSES PERS'!F21="","",'2-DEPENSES PERS'!F21)</f>
        <v/>
      </c>
      <c r="G22" s="430" t="str">
        <f>IF('2-DEPENSES PERS'!G21="","",'2-DEPENSES PERS'!G21)</f>
        <v/>
      </c>
      <c r="H22" s="404" t="str">
        <f>IF('2-DEPENSES PERS'!H21="","",'2-DEPENSES PERS'!H21)</f>
        <v/>
      </c>
      <c r="I22" s="431" t="str">
        <f>IF('2-DEPENSES PERS'!I21="","",'2-DEPENSES PERS'!I21)</f>
        <v/>
      </c>
      <c r="J22" s="430" t="str">
        <f>IF('2-DEPENSES PERS'!J21="","",'2-DEPENSES PERS'!J21)</f>
        <v/>
      </c>
      <c r="K22" s="404" t="str">
        <f>IF('2-DEPENSES PERS'!K21="","",'2-DEPENSES PERS'!K21)</f>
        <v/>
      </c>
      <c r="L22" s="431" t="str">
        <f>IF('2-DEPENSES PERS'!L21="","",'2-DEPENSES PERS'!L21)</f>
        <v/>
      </c>
      <c r="M22" s="430" t="str">
        <f>IF('2-DEPENSES PERS'!M21="","",'2-DEPENSES PERS'!M21)</f>
        <v>Renseigner les colonnes K et L</v>
      </c>
      <c r="N22" s="430" t="str">
        <f>IF('2-DEPENSES PERS'!N21="","",'2-DEPENSES PERS'!N21)</f>
        <v/>
      </c>
      <c r="O22" s="430" t="str">
        <f>IF('2-DEPENSES PERS'!O21="","",'2-DEPENSES PERS'!O21)</f>
        <v/>
      </c>
      <c r="P22" s="434" t="str">
        <f>IF('2-DEPENSES PERS'!P21="","",'2-DEPENSES PERS'!P21)</f>
        <v/>
      </c>
      <c r="Q22" s="427"/>
      <c r="R22" s="428"/>
      <c r="S22" s="405" t="str">
        <f t="shared" si="0"/>
        <v/>
      </c>
      <c r="T22" s="406" t="str">
        <f t="shared" si="1"/>
        <v/>
      </c>
      <c r="U22" s="407"/>
      <c r="V22" s="407"/>
      <c r="W22" s="406" t="str">
        <f>IF('[2]Données dossier'!$F$8="Renseigner colonne E","Renseigner la date de dépôt de la DA dans l'onglet Données dossier",IF(V22="","",IF('[2]Données dossier'!$F$8="","Remplir la date de dépôt de votre demande d'aide initiale dans l'onglet VOTRE DOSSIER.",IF('[2]Données dossier'!$F$8&lt;[2]Données!$D$16,IF(V22="Catégorie A ou assimilé",[2]Données!$C$18,IF(V22="Catégorie B ou C ou assimilé",[2]Données!$C$19,IF(V22="Stagiaire",[2]Données!$C$17,""))), IF(V22="Catégorie A ou assimilé",[2]Données!$D$18,IF(V22="Catégorie B ou C ou assimilé",[2]Données!$D$19,IF(V22="Stagiaire",[2]Données!$D$17,"")))))))</f>
        <v>Renseigner la date de dépôt de la DA dans l'onglet Données dossier</v>
      </c>
      <c r="X22" s="408" t="str">
        <f t="shared" si="6"/>
        <v/>
      </c>
      <c r="Y22" s="409" t="str">
        <f t="shared" si="2"/>
        <v/>
      </c>
      <c r="Z22" s="407"/>
      <c r="AA22" s="410"/>
      <c r="AB22" s="411" t="str">
        <f t="shared" si="7"/>
        <v/>
      </c>
      <c r="AC22" s="412" t="str">
        <f t="shared" si="3"/>
        <v>Vérifier la saisie du bénéficiaire</v>
      </c>
      <c r="AD22" s="410"/>
      <c r="AE22" s="413" t="str">
        <f t="shared" si="8"/>
        <v/>
      </c>
      <c r="AF22" s="414" t="str">
        <f t="shared" si="4"/>
        <v/>
      </c>
      <c r="AG22" s="415"/>
      <c r="AH22" s="416"/>
      <c r="AI22" s="417"/>
      <c r="AJ22" s="418" t="str">
        <f t="shared" si="9"/>
        <v>Renseigner colonne AG et AH si concerné</v>
      </c>
      <c r="AK22" s="423" t="str">
        <f t="shared" si="10"/>
        <v/>
      </c>
      <c r="AL22" s="419" t="str">
        <f t="shared" si="11"/>
        <v/>
      </c>
      <c r="AM22" s="420"/>
      <c r="AN22" s="421"/>
      <c r="AO22" s="422">
        <f t="shared" si="12"/>
        <v>0</v>
      </c>
      <c r="AP22" s="424" t="str">
        <f t="shared" si="13"/>
        <v/>
      </c>
      <c r="AQ22" s="425">
        <f t="shared" si="5"/>
        <v>0</v>
      </c>
      <c r="AR22" s="426"/>
    </row>
    <row r="23" spans="1:44" ht="50.1" customHeight="1" x14ac:dyDescent="0.25">
      <c r="A23" s="404" t="str">
        <f>IF('2-DEPENSES PERS'!A22="","",'2-DEPENSES PERS'!A22)</f>
        <v/>
      </c>
      <c r="B23" s="404" t="str">
        <f>IF('2-DEPENSES PERS'!B22="","",'2-DEPENSES PERS'!B22)</f>
        <v/>
      </c>
      <c r="C23" s="404" t="str">
        <f>IF('2-DEPENSES PERS'!C22="","",'2-DEPENSES PERS'!C22)</f>
        <v/>
      </c>
      <c r="D23" s="404" t="str">
        <f>IF('2-DEPENSES PERS'!D22="","",'2-DEPENSES PERS'!D22)</f>
        <v/>
      </c>
      <c r="E23" s="404" t="str">
        <f>IF('2-DEPENSES PERS'!E22="","",'2-DEPENSES PERS'!E22)</f>
        <v/>
      </c>
      <c r="F23" s="404" t="str">
        <f>IF('2-DEPENSES PERS'!F22="","",'2-DEPENSES PERS'!F22)</f>
        <v/>
      </c>
      <c r="G23" s="430" t="str">
        <f>IF('2-DEPENSES PERS'!G22="","",'2-DEPENSES PERS'!G22)</f>
        <v/>
      </c>
      <c r="H23" s="404" t="str">
        <f>IF('2-DEPENSES PERS'!H22="","",'2-DEPENSES PERS'!H22)</f>
        <v/>
      </c>
      <c r="I23" s="431" t="str">
        <f>IF('2-DEPENSES PERS'!I22="","",'2-DEPENSES PERS'!I22)</f>
        <v/>
      </c>
      <c r="J23" s="430" t="str">
        <f>IF('2-DEPENSES PERS'!J22="","",'2-DEPENSES PERS'!J22)</f>
        <v/>
      </c>
      <c r="K23" s="404" t="str">
        <f>IF('2-DEPENSES PERS'!K22="","",'2-DEPENSES PERS'!K22)</f>
        <v/>
      </c>
      <c r="L23" s="431" t="str">
        <f>IF('2-DEPENSES PERS'!L22="","",'2-DEPENSES PERS'!L22)</f>
        <v/>
      </c>
      <c r="M23" s="430" t="str">
        <f>IF('2-DEPENSES PERS'!M22="","",'2-DEPENSES PERS'!M22)</f>
        <v>Renseigner les colonnes K et L</v>
      </c>
      <c r="N23" s="430" t="str">
        <f>IF('2-DEPENSES PERS'!N22="","",'2-DEPENSES PERS'!N22)</f>
        <v/>
      </c>
      <c r="O23" s="430" t="str">
        <f>IF('2-DEPENSES PERS'!O22="","",'2-DEPENSES PERS'!O22)</f>
        <v/>
      </c>
      <c r="P23" s="434" t="str">
        <f>IF('2-DEPENSES PERS'!P22="","",'2-DEPENSES PERS'!P22)</f>
        <v/>
      </c>
      <c r="Q23" s="427"/>
      <c r="R23" s="428"/>
      <c r="S23" s="405" t="str">
        <f t="shared" si="0"/>
        <v/>
      </c>
      <c r="T23" s="406" t="str">
        <f t="shared" si="1"/>
        <v/>
      </c>
      <c r="U23" s="407"/>
      <c r="V23" s="407"/>
      <c r="W23" s="406" t="str">
        <f>IF('[2]Données dossier'!$F$8="Renseigner colonne E","Renseigner la date de dépôt de la DA dans l'onglet Données dossier",IF(V23="","",IF('[2]Données dossier'!$F$8="","Remplir la date de dépôt de votre demande d'aide initiale dans l'onglet VOTRE DOSSIER.",IF('[2]Données dossier'!$F$8&lt;[2]Données!$D$16,IF(V23="Catégorie A ou assimilé",[2]Données!$C$18,IF(V23="Catégorie B ou C ou assimilé",[2]Données!$C$19,IF(V23="Stagiaire",[2]Données!$C$17,""))), IF(V23="Catégorie A ou assimilé",[2]Données!$D$18,IF(V23="Catégorie B ou C ou assimilé",[2]Données!$D$19,IF(V23="Stagiaire",[2]Données!$D$17,"")))))))</f>
        <v>Renseigner la date de dépôt de la DA dans l'onglet Données dossier</v>
      </c>
      <c r="X23" s="408" t="str">
        <f t="shared" si="6"/>
        <v/>
      </c>
      <c r="Y23" s="409" t="str">
        <f t="shared" si="2"/>
        <v/>
      </c>
      <c r="Z23" s="407"/>
      <c r="AA23" s="410"/>
      <c r="AB23" s="411" t="str">
        <f t="shared" si="7"/>
        <v/>
      </c>
      <c r="AC23" s="412" t="str">
        <f t="shared" si="3"/>
        <v>Vérifier la saisie du bénéficiaire</v>
      </c>
      <c r="AD23" s="410"/>
      <c r="AE23" s="413" t="str">
        <f t="shared" si="8"/>
        <v/>
      </c>
      <c r="AF23" s="414" t="str">
        <f t="shared" si="4"/>
        <v/>
      </c>
      <c r="AG23" s="415"/>
      <c r="AH23" s="416"/>
      <c r="AI23" s="417"/>
      <c r="AJ23" s="418" t="str">
        <f t="shared" si="9"/>
        <v>Renseigner colonne AG et AH si concerné</v>
      </c>
      <c r="AK23" s="423" t="str">
        <f t="shared" si="10"/>
        <v/>
      </c>
      <c r="AL23" s="419" t="str">
        <f t="shared" si="11"/>
        <v/>
      </c>
      <c r="AM23" s="420"/>
      <c r="AN23" s="421"/>
      <c r="AO23" s="422">
        <f t="shared" si="12"/>
        <v>0</v>
      </c>
      <c r="AP23" s="424" t="str">
        <f t="shared" si="13"/>
        <v/>
      </c>
      <c r="AQ23" s="425">
        <f t="shared" si="5"/>
        <v>0</v>
      </c>
      <c r="AR23" s="426"/>
    </row>
    <row r="24" spans="1:44" ht="50.1" customHeight="1" x14ac:dyDescent="0.25">
      <c r="A24" s="404" t="str">
        <f>IF('2-DEPENSES PERS'!A23="","",'2-DEPENSES PERS'!A23)</f>
        <v/>
      </c>
      <c r="B24" s="404" t="str">
        <f>IF('2-DEPENSES PERS'!B23="","",'2-DEPENSES PERS'!B23)</f>
        <v/>
      </c>
      <c r="C24" s="404" t="str">
        <f>IF('2-DEPENSES PERS'!C23="","",'2-DEPENSES PERS'!C23)</f>
        <v/>
      </c>
      <c r="D24" s="404" t="str">
        <f>IF('2-DEPENSES PERS'!D23="","",'2-DEPENSES PERS'!D23)</f>
        <v/>
      </c>
      <c r="E24" s="404" t="str">
        <f>IF('2-DEPENSES PERS'!E23="","",'2-DEPENSES PERS'!E23)</f>
        <v/>
      </c>
      <c r="F24" s="404" t="str">
        <f>IF('2-DEPENSES PERS'!F23="","",'2-DEPENSES PERS'!F23)</f>
        <v/>
      </c>
      <c r="G24" s="430" t="str">
        <f>IF('2-DEPENSES PERS'!G23="","",'2-DEPENSES PERS'!G23)</f>
        <v/>
      </c>
      <c r="H24" s="404" t="str">
        <f>IF('2-DEPENSES PERS'!H23="","",'2-DEPENSES PERS'!H23)</f>
        <v/>
      </c>
      <c r="I24" s="431" t="str">
        <f>IF('2-DEPENSES PERS'!I23="","",'2-DEPENSES PERS'!I23)</f>
        <v/>
      </c>
      <c r="J24" s="430" t="str">
        <f>IF('2-DEPENSES PERS'!J23="","",'2-DEPENSES PERS'!J23)</f>
        <v/>
      </c>
      <c r="K24" s="404" t="str">
        <f>IF('2-DEPENSES PERS'!K23="","",'2-DEPENSES PERS'!K23)</f>
        <v/>
      </c>
      <c r="L24" s="431" t="str">
        <f>IF('2-DEPENSES PERS'!L23="","",'2-DEPENSES PERS'!L23)</f>
        <v/>
      </c>
      <c r="M24" s="430" t="str">
        <f>IF('2-DEPENSES PERS'!M23="","",'2-DEPENSES PERS'!M23)</f>
        <v>Renseigner les colonnes K et L</v>
      </c>
      <c r="N24" s="430" t="str">
        <f>IF('2-DEPENSES PERS'!N23="","",'2-DEPENSES PERS'!N23)</f>
        <v/>
      </c>
      <c r="O24" s="430" t="str">
        <f>IF('2-DEPENSES PERS'!O23="","",'2-DEPENSES PERS'!O23)</f>
        <v/>
      </c>
      <c r="P24" s="434" t="str">
        <f>IF('2-DEPENSES PERS'!P23="","",'2-DEPENSES PERS'!P23)</f>
        <v/>
      </c>
      <c r="Q24" s="427"/>
      <c r="R24" s="428"/>
      <c r="S24" s="405" t="str">
        <f t="shared" si="0"/>
        <v/>
      </c>
      <c r="T24" s="406" t="str">
        <f t="shared" si="1"/>
        <v/>
      </c>
      <c r="U24" s="407"/>
      <c r="V24" s="407"/>
      <c r="W24" s="406" t="str">
        <f>IF('[2]Données dossier'!$F$8="Renseigner colonne E","Renseigner la date de dépôt de la DA dans l'onglet Données dossier",IF(V24="","",IF('[2]Données dossier'!$F$8="","Remplir la date de dépôt de votre demande d'aide initiale dans l'onglet VOTRE DOSSIER.",IF('[2]Données dossier'!$F$8&lt;[2]Données!$D$16,IF(V24="Catégorie A ou assimilé",[2]Données!$C$18,IF(V24="Catégorie B ou C ou assimilé",[2]Données!$C$19,IF(V24="Stagiaire",[2]Données!$C$17,""))), IF(V24="Catégorie A ou assimilé",[2]Données!$D$18,IF(V24="Catégorie B ou C ou assimilé",[2]Données!$D$19,IF(V24="Stagiaire",[2]Données!$D$17,"")))))))</f>
        <v>Renseigner la date de dépôt de la DA dans l'onglet Données dossier</v>
      </c>
      <c r="X24" s="408" t="str">
        <f t="shared" si="6"/>
        <v/>
      </c>
      <c r="Y24" s="409" t="str">
        <f t="shared" si="2"/>
        <v/>
      </c>
      <c r="Z24" s="407"/>
      <c r="AA24" s="410"/>
      <c r="AB24" s="411" t="str">
        <f t="shared" si="7"/>
        <v/>
      </c>
      <c r="AC24" s="412" t="str">
        <f t="shared" si="3"/>
        <v>Vérifier la saisie du bénéficiaire</v>
      </c>
      <c r="AD24" s="410"/>
      <c r="AE24" s="413" t="str">
        <f t="shared" si="8"/>
        <v/>
      </c>
      <c r="AF24" s="414" t="str">
        <f t="shared" si="4"/>
        <v/>
      </c>
      <c r="AG24" s="415"/>
      <c r="AH24" s="416"/>
      <c r="AI24" s="417"/>
      <c r="AJ24" s="418" t="str">
        <f t="shared" si="9"/>
        <v>Renseigner colonne AG et AH si concerné</v>
      </c>
      <c r="AK24" s="423" t="str">
        <f t="shared" si="10"/>
        <v/>
      </c>
      <c r="AL24" s="419" t="str">
        <f t="shared" si="11"/>
        <v/>
      </c>
      <c r="AM24" s="420"/>
      <c r="AN24" s="421"/>
      <c r="AO24" s="422">
        <f t="shared" si="12"/>
        <v>0</v>
      </c>
      <c r="AP24" s="424" t="str">
        <f t="shared" si="13"/>
        <v/>
      </c>
      <c r="AQ24" s="425">
        <f t="shared" si="5"/>
        <v>0</v>
      </c>
      <c r="AR24" s="426"/>
    </row>
    <row r="25" spans="1:44" ht="50.1" customHeight="1" x14ac:dyDescent="0.25">
      <c r="A25" s="404" t="str">
        <f>IF('2-DEPENSES PERS'!A24="","",'2-DEPENSES PERS'!A24)</f>
        <v/>
      </c>
      <c r="B25" s="404" t="str">
        <f>IF('2-DEPENSES PERS'!B24="","",'2-DEPENSES PERS'!B24)</f>
        <v/>
      </c>
      <c r="C25" s="404" t="str">
        <f>IF('2-DEPENSES PERS'!C24="","",'2-DEPENSES PERS'!C24)</f>
        <v/>
      </c>
      <c r="D25" s="404" t="str">
        <f>IF('2-DEPENSES PERS'!D24="","",'2-DEPENSES PERS'!D24)</f>
        <v/>
      </c>
      <c r="E25" s="404" t="str">
        <f>IF('2-DEPENSES PERS'!E24="","",'2-DEPENSES PERS'!E24)</f>
        <v/>
      </c>
      <c r="F25" s="404" t="str">
        <f>IF('2-DEPENSES PERS'!F24="","",'2-DEPENSES PERS'!F24)</f>
        <v/>
      </c>
      <c r="G25" s="430" t="str">
        <f>IF('2-DEPENSES PERS'!G24="","",'2-DEPENSES PERS'!G24)</f>
        <v/>
      </c>
      <c r="H25" s="404" t="str">
        <f>IF('2-DEPENSES PERS'!H24="","",'2-DEPENSES PERS'!H24)</f>
        <v/>
      </c>
      <c r="I25" s="431" t="str">
        <f>IF('2-DEPENSES PERS'!I24="","",'2-DEPENSES PERS'!I24)</f>
        <v/>
      </c>
      <c r="J25" s="430" t="str">
        <f>IF('2-DEPENSES PERS'!J24="","",'2-DEPENSES PERS'!J24)</f>
        <v/>
      </c>
      <c r="K25" s="404" t="str">
        <f>IF('2-DEPENSES PERS'!K24="","",'2-DEPENSES PERS'!K24)</f>
        <v/>
      </c>
      <c r="L25" s="431" t="str">
        <f>IF('2-DEPENSES PERS'!L24="","",'2-DEPENSES PERS'!L24)</f>
        <v/>
      </c>
      <c r="M25" s="430" t="str">
        <f>IF('2-DEPENSES PERS'!M24="","",'2-DEPENSES PERS'!M24)</f>
        <v>Renseigner les colonnes K et L</v>
      </c>
      <c r="N25" s="430" t="str">
        <f>IF('2-DEPENSES PERS'!N24="","",'2-DEPENSES PERS'!N24)</f>
        <v/>
      </c>
      <c r="O25" s="430" t="str">
        <f>IF('2-DEPENSES PERS'!O24="","",'2-DEPENSES PERS'!O24)</f>
        <v/>
      </c>
      <c r="P25" s="434" t="str">
        <f>IF('2-DEPENSES PERS'!P24="","",'2-DEPENSES PERS'!P24)</f>
        <v/>
      </c>
      <c r="Q25" s="427"/>
      <c r="R25" s="428"/>
      <c r="S25" s="405" t="str">
        <f t="shared" si="0"/>
        <v/>
      </c>
      <c r="T25" s="406" t="str">
        <f t="shared" si="1"/>
        <v/>
      </c>
      <c r="U25" s="407"/>
      <c r="V25" s="407"/>
      <c r="W25" s="406" t="str">
        <f>IF('[2]Données dossier'!$F$8="Renseigner colonne E","Renseigner la date de dépôt de la DA dans l'onglet Données dossier",IF(V25="","",IF('[2]Données dossier'!$F$8="","Remplir la date de dépôt de votre demande d'aide initiale dans l'onglet VOTRE DOSSIER.",IF('[2]Données dossier'!$F$8&lt;[2]Données!$D$16,IF(V25="Catégorie A ou assimilé",[2]Données!$C$18,IF(V25="Catégorie B ou C ou assimilé",[2]Données!$C$19,IF(V25="Stagiaire",[2]Données!$C$17,""))), IF(V25="Catégorie A ou assimilé",[2]Données!$D$18,IF(V25="Catégorie B ou C ou assimilé",[2]Données!$D$19,IF(V25="Stagiaire",[2]Données!$D$17,"")))))))</f>
        <v>Renseigner la date de dépôt de la DA dans l'onglet Données dossier</v>
      </c>
      <c r="X25" s="408" t="str">
        <f t="shared" si="6"/>
        <v/>
      </c>
      <c r="Y25" s="409" t="str">
        <f t="shared" si="2"/>
        <v/>
      </c>
      <c r="Z25" s="407"/>
      <c r="AA25" s="410"/>
      <c r="AB25" s="411" t="str">
        <f t="shared" si="7"/>
        <v/>
      </c>
      <c r="AC25" s="412" t="str">
        <f t="shared" si="3"/>
        <v>Vérifier la saisie du bénéficiaire</v>
      </c>
      <c r="AD25" s="410"/>
      <c r="AE25" s="413" t="str">
        <f t="shared" si="8"/>
        <v/>
      </c>
      <c r="AF25" s="414" t="str">
        <f t="shared" si="4"/>
        <v/>
      </c>
      <c r="AG25" s="415"/>
      <c r="AH25" s="416"/>
      <c r="AI25" s="417"/>
      <c r="AJ25" s="418" t="str">
        <f t="shared" si="9"/>
        <v>Renseigner colonne AG et AH si concerné</v>
      </c>
      <c r="AK25" s="423" t="str">
        <f t="shared" si="10"/>
        <v/>
      </c>
      <c r="AL25" s="419" t="str">
        <f t="shared" si="11"/>
        <v/>
      </c>
      <c r="AM25" s="420"/>
      <c r="AN25" s="421"/>
      <c r="AO25" s="422">
        <f t="shared" si="12"/>
        <v>0</v>
      </c>
      <c r="AP25" s="424" t="str">
        <f t="shared" si="13"/>
        <v/>
      </c>
      <c r="AQ25" s="425">
        <f t="shared" si="5"/>
        <v>0</v>
      </c>
      <c r="AR25" s="426"/>
    </row>
    <row r="26" spans="1:44" ht="50.1" customHeight="1" x14ac:dyDescent="0.25">
      <c r="A26" s="404" t="str">
        <f>IF('2-DEPENSES PERS'!A25="","",'2-DEPENSES PERS'!A25)</f>
        <v/>
      </c>
      <c r="B26" s="404" t="str">
        <f>IF('2-DEPENSES PERS'!B25="","",'2-DEPENSES PERS'!B25)</f>
        <v/>
      </c>
      <c r="C26" s="404" t="str">
        <f>IF('2-DEPENSES PERS'!C25="","",'2-DEPENSES PERS'!C25)</f>
        <v/>
      </c>
      <c r="D26" s="404" t="str">
        <f>IF('2-DEPENSES PERS'!D25="","",'2-DEPENSES PERS'!D25)</f>
        <v/>
      </c>
      <c r="E26" s="404" t="str">
        <f>IF('2-DEPENSES PERS'!E25="","",'2-DEPENSES PERS'!E25)</f>
        <v/>
      </c>
      <c r="F26" s="404" t="str">
        <f>IF('2-DEPENSES PERS'!F25="","",'2-DEPENSES PERS'!F25)</f>
        <v/>
      </c>
      <c r="G26" s="430" t="str">
        <f>IF('2-DEPENSES PERS'!G25="","",'2-DEPENSES PERS'!G25)</f>
        <v/>
      </c>
      <c r="H26" s="404" t="str">
        <f>IF('2-DEPENSES PERS'!H25="","",'2-DEPENSES PERS'!H25)</f>
        <v/>
      </c>
      <c r="I26" s="431" t="str">
        <f>IF('2-DEPENSES PERS'!I25="","",'2-DEPENSES PERS'!I25)</f>
        <v/>
      </c>
      <c r="J26" s="430" t="str">
        <f>IF('2-DEPENSES PERS'!J25="","",'2-DEPENSES PERS'!J25)</f>
        <v/>
      </c>
      <c r="K26" s="404" t="str">
        <f>IF('2-DEPENSES PERS'!K25="","",'2-DEPENSES PERS'!K25)</f>
        <v/>
      </c>
      <c r="L26" s="431" t="str">
        <f>IF('2-DEPENSES PERS'!L25="","",'2-DEPENSES PERS'!L25)</f>
        <v/>
      </c>
      <c r="M26" s="430" t="str">
        <f>IF('2-DEPENSES PERS'!M25="","",'2-DEPENSES PERS'!M25)</f>
        <v>Renseigner les colonnes K et L</v>
      </c>
      <c r="N26" s="430" t="str">
        <f>IF('2-DEPENSES PERS'!N25="","",'2-DEPENSES PERS'!N25)</f>
        <v/>
      </c>
      <c r="O26" s="430" t="str">
        <f>IF('2-DEPENSES PERS'!O25="","",'2-DEPENSES PERS'!O25)</f>
        <v/>
      </c>
      <c r="P26" s="434" t="str">
        <f>IF('2-DEPENSES PERS'!P25="","",'2-DEPENSES PERS'!P25)</f>
        <v/>
      </c>
      <c r="Q26" s="427"/>
      <c r="R26" s="428"/>
      <c r="S26" s="405" t="str">
        <f t="shared" si="0"/>
        <v/>
      </c>
      <c r="T26" s="406" t="str">
        <f t="shared" si="1"/>
        <v/>
      </c>
      <c r="U26" s="407"/>
      <c r="V26" s="407"/>
      <c r="W26" s="406" t="str">
        <f>IF('[2]Données dossier'!$F$8="Renseigner colonne E","Renseigner la date de dépôt de la DA dans l'onglet Données dossier",IF(V26="","",IF('[2]Données dossier'!$F$8="","Remplir la date de dépôt de votre demande d'aide initiale dans l'onglet VOTRE DOSSIER.",IF('[2]Données dossier'!$F$8&lt;[2]Données!$D$16,IF(V26="Catégorie A ou assimilé",[2]Données!$C$18,IF(V26="Catégorie B ou C ou assimilé",[2]Données!$C$19,IF(V26="Stagiaire",[2]Données!$C$17,""))), IF(V26="Catégorie A ou assimilé",[2]Données!$D$18,IF(V26="Catégorie B ou C ou assimilé",[2]Données!$D$19,IF(V26="Stagiaire",[2]Données!$D$17,"")))))))</f>
        <v>Renseigner la date de dépôt de la DA dans l'onglet Données dossier</v>
      </c>
      <c r="X26" s="408" t="str">
        <f t="shared" si="6"/>
        <v/>
      </c>
      <c r="Y26" s="409" t="str">
        <f t="shared" si="2"/>
        <v/>
      </c>
      <c r="Z26" s="407"/>
      <c r="AA26" s="410"/>
      <c r="AB26" s="411" t="str">
        <f t="shared" si="7"/>
        <v/>
      </c>
      <c r="AC26" s="412" t="str">
        <f t="shared" si="3"/>
        <v>Vérifier la saisie du bénéficiaire</v>
      </c>
      <c r="AD26" s="410"/>
      <c r="AE26" s="413" t="str">
        <f t="shared" si="8"/>
        <v/>
      </c>
      <c r="AF26" s="414" t="str">
        <f t="shared" si="4"/>
        <v/>
      </c>
      <c r="AG26" s="415"/>
      <c r="AH26" s="416"/>
      <c r="AI26" s="417"/>
      <c r="AJ26" s="418" t="str">
        <f t="shared" si="9"/>
        <v>Renseigner colonne AG et AH si concerné</v>
      </c>
      <c r="AK26" s="423" t="str">
        <f t="shared" si="10"/>
        <v/>
      </c>
      <c r="AL26" s="419" t="str">
        <f t="shared" si="11"/>
        <v/>
      </c>
      <c r="AM26" s="420"/>
      <c r="AN26" s="421"/>
      <c r="AO26" s="422">
        <f t="shared" si="12"/>
        <v>0</v>
      </c>
      <c r="AP26" s="424" t="str">
        <f t="shared" si="13"/>
        <v/>
      </c>
      <c r="AQ26" s="425">
        <f t="shared" si="5"/>
        <v>0</v>
      </c>
      <c r="AR26" s="426"/>
    </row>
    <row r="27" spans="1:44" ht="50.1" customHeight="1" x14ac:dyDescent="0.25">
      <c r="A27" s="404" t="str">
        <f>IF('2-DEPENSES PERS'!A26="","",'2-DEPENSES PERS'!A26)</f>
        <v/>
      </c>
      <c r="B27" s="404" t="str">
        <f>IF('2-DEPENSES PERS'!B26="","",'2-DEPENSES PERS'!B26)</f>
        <v/>
      </c>
      <c r="C27" s="404" t="str">
        <f>IF('2-DEPENSES PERS'!C26="","",'2-DEPENSES PERS'!C26)</f>
        <v/>
      </c>
      <c r="D27" s="404" t="str">
        <f>IF('2-DEPENSES PERS'!D26="","",'2-DEPENSES PERS'!D26)</f>
        <v/>
      </c>
      <c r="E27" s="404" t="str">
        <f>IF('2-DEPENSES PERS'!E26="","",'2-DEPENSES PERS'!E26)</f>
        <v/>
      </c>
      <c r="F27" s="404" t="str">
        <f>IF('2-DEPENSES PERS'!F26="","",'2-DEPENSES PERS'!F26)</f>
        <v/>
      </c>
      <c r="G27" s="430" t="str">
        <f>IF('2-DEPENSES PERS'!G26="","",'2-DEPENSES PERS'!G26)</f>
        <v/>
      </c>
      <c r="H27" s="404" t="str">
        <f>IF('2-DEPENSES PERS'!H26="","",'2-DEPENSES PERS'!H26)</f>
        <v/>
      </c>
      <c r="I27" s="431" t="str">
        <f>IF('2-DEPENSES PERS'!I26="","",'2-DEPENSES PERS'!I26)</f>
        <v/>
      </c>
      <c r="J27" s="430" t="str">
        <f>IF('2-DEPENSES PERS'!J26="","",'2-DEPENSES PERS'!J26)</f>
        <v/>
      </c>
      <c r="K27" s="404" t="str">
        <f>IF('2-DEPENSES PERS'!K26="","",'2-DEPENSES PERS'!K26)</f>
        <v/>
      </c>
      <c r="L27" s="431" t="str">
        <f>IF('2-DEPENSES PERS'!L26="","",'2-DEPENSES PERS'!L26)</f>
        <v/>
      </c>
      <c r="M27" s="430" t="str">
        <f>IF('2-DEPENSES PERS'!M26="","",'2-DEPENSES PERS'!M26)</f>
        <v>Renseigner les colonnes K et L</v>
      </c>
      <c r="N27" s="430" t="str">
        <f>IF('2-DEPENSES PERS'!N26="","",'2-DEPENSES PERS'!N26)</f>
        <v/>
      </c>
      <c r="O27" s="430" t="str">
        <f>IF('2-DEPENSES PERS'!O26="","",'2-DEPENSES PERS'!O26)</f>
        <v/>
      </c>
      <c r="P27" s="434" t="str">
        <f>IF('2-DEPENSES PERS'!P26="","",'2-DEPENSES PERS'!P26)</f>
        <v/>
      </c>
      <c r="Q27" s="427"/>
      <c r="R27" s="428"/>
      <c r="S27" s="405" t="str">
        <f t="shared" si="0"/>
        <v/>
      </c>
      <c r="T27" s="406" t="str">
        <f t="shared" si="1"/>
        <v/>
      </c>
      <c r="U27" s="407"/>
      <c r="V27" s="407"/>
      <c r="W27" s="406" t="str">
        <f>IF('[2]Données dossier'!$F$8="Renseigner colonne E","Renseigner la date de dépôt de la DA dans l'onglet Données dossier",IF(V27="","",IF('[2]Données dossier'!$F$8="","Remplir la date de dépôt de votre demande d'aide initiale dans l'onglet VOTRE DOSSIER.",IF('[2]Données dossier'!$F$8&lt;[2]Données!$D$16,IF(V27="Catégorie A ou assimilé",[2]Données!$C$18,IF(V27="Catégorie B ou C ou assimilé",[2]Données!$C$19,IF(V27="Stagiaire",[2]Données!$C$17,""))), IF(V27="Catégorie A ou assimilé",[2]Données!$D$18,IF(V27="Catégorie B ou C ou assimilé",[2]Données!$D$19,IF(V27="Stagiaire",[2]Données!$D$17,"")))))))</f>
        <v>Renseigner la date de dépôt de la DA dans l'onglet Données dossier</v>
      </c>
      <c r="X27" s="408" t="str">
        <f t="shared" si="6"/>
        <v/>
      </c>
      <c r="Y27" s="409" t="str">
        <f t="shared" si="2"/>
        <v/>
      </c>
      <c r="Z27" s="407"/>
      <c r="AA27" s="410"/>
      <c r="AB27" s="411" t="str">
        <f t="shared" si="7"/>
        <v/>
      </c>
      <c r="AC27" s="412" t="str">
        <f t="shared" si="3"/>
        <v>Vérifier la saisie du bénéficiaire</v>
      </c>
      <c r="AD27" s="410"/>
      <c r="AE27" s="413" t="str">
        <f t="shared" si="8"/>
        <v/>
      </c>
      <c r="AF27" s="414" t="str">
        <f t="shared" si="4"/>
        <v/>
      </c>
      <c r="AG27" s="415"/>
      <c r="AH27" s="416"/>
      <c r="AI27" s="417"/>
      <c r="AJ27" s="418" t="str">
        <f t="shared" si="9"/>
        <v>Renseigner colonne AG et AH si concerné</v>
      </c>
      <c r="AK27" s="423" t="str">
        <f t="shared" si="10"/>
        <v/>
      </c>
      <c r="AL27" s="419" t="str">
        <f t="shared" si="11"/>
        <v/>
      </c>
      <c r="AM27" s="420"/>
      <c r="AN27" s="421"/>
      <c r="AO27" s="422">
        <f t="shared" si="12"/>
        <v>0</v>
      </c>
      <c r="AP27" s="424" t="str">
        <f t="shared" si="13"/>
        <v/>
      </c>
      <c r="AQ27" s="425">
        <f t="shared" si="5"/>
        <v>0</v>
      </c>
      <c r="AR27" s="426"/>
    </row>
    <row r="28" spans="1:44" ht="50.1" customHeight="1" x14ac:dyDescent="0.25">
      <c r="A28" s="404" t="str">
        <f>IF('2-DEPENSES PERS'!A27="","",'2-DEPENSES PERS'!A27)</f>
        <v/>
      </c>
      <c r="B28" s="404" t="str">
        <f>IF('2-DEPENSES PERS'!B27="","",'2-DEPENSES PERS'!B27)</f>
        <v/>
      </c>
      <c r="C28" s="404" t="str">
        <f>IF('2-DEPENSES PERS'!C27="","",'2-DEPENSES PERS'!C27)</f>
        <v/>
      </c>
      <c r="D28" s="404" t="str">
        <f>IF('2-DEPENSES PERS'!D27="","",'2-DEPENSES PERS'!D27)</f>
        <v/>
      </c>
      <c r="E28" s="404" t="str">
        <f>IF('2-DEPENSES PERS'!E27="","",'2-DEPENSES PERS'!E27)</f>
        <v/>
      </c>
      <c r="F28" s="404" t="str">
        <f>IF('2-DEPENSES PERS'!F27="","",'2-DEPENSES PERS'!F27)</f>
        <v/>
      </c>
      <c r="G28" s="430" t="str">
        <f>IF('2-DEPENSES PERS'!G27="","",'2-DEPENSES PERS'!G27)</f>
        <v/>
      </c>
      <c r="H28" s="404" t="str">
        <f>IF('2-DEPENSES PERS'!H27="","",'2-DEPENSES PERS'!H27)</f>
        <v/>
      </c>
      <c r="I28" s="431" t="str">
        <f>IF('2-DEPENSES PERS'!I27="","",'2-DEPENSES PERS'!I27)</f>
        <v/>
      </c>
      <c r="J28" s="430" t="str">
        <f>IF('2-DEPENSES PERS'!J27="","",'2-DEPENSES PERS'!J27)</f>
        <v/>
      </c>
      <c r="K28" s="404" t="str">
        <f>IF('2-DEPENSES PERS'!K27="","",'2-DEPENSES PERS'!K27)</f>
        <v/>
      </c>
      <c r="L28" s="431" t="str">
        <f>IF('2-DEPENSES PERS'!L27="","",'2-DEPENSES PERS'!L27)</f>
        <v/>
      </c>
      <c r="M28" s="430" t="str">
        <f>IF('2-DEPENSES PERS'!M27="","",'2-DEPENSES PERS'!M27)</f>
        <v>Renseigner les colonnes K et L</v>
      </c>
      <c r="N28" s="430" t="str">
        <f>IF('2-DEPENSES PERS'!N27="","",'2-DEPENSES PERS'!N27)</f>
        <v/>
      </c>
      <c r="O28" s="430" t="str">
        <f>IF('2-DEPENSES PERS'!O27="","",'2-DEPENSES PERS'!O27)</f>
        <v/>
      </c>
      <c r="P28" s="434" t="str">
        <f>IF('2-DEPENSES PERS'!P27="","",'2-DEPENSES PERS'!P27)</f>
        <v/>
      </c>
      <c r="Q28" s="427"/>
      <c r="R28" s="428"/>
      <c r="S28" s="405" t="str">
        <f t="shared" si="0"/>
        <v/>
      </c>
      <c r="T28" s="406" t="str">
        <f t="shared" si="1"/>
        <v/>
      </c>
      <c r="U28" s="407"/>
      <c r="V28" s="407"/>
      <c r="W28" s="406" t="str">
        <f>IF('[2]Données dossier'!$F$8="Renseigner colonne E","Renseigner la date de dépôt de la DA dans l'onglet Données dossier",IF(V28="","",IF('[2]Données dossier'!$F$8="","Remplir la date de dépôt de votre demande d'aide initiale dans l'onglet VOTRE DOSSIER.",IF('[2]Données dossier'!$F$8&lt;[2]Données!$D$16,IF(V28="Catégorie A ou assimilé",[2]Données!$C$18,IF(V28="Catégorie B ou C ou assimilé",[2]Données!$C$19,IF(V28="Stagiaire",[2]Données!$C$17,""))), IF(V28="Catégorie A ou assimilé",[2]Données!$D$18,IF(V28="Catégorie B ou C ou assimilé",[2]Données!$D$19,IF(V28="Stagiaire",[2]Données!$D$17,"")))))))</f>
        <v>Renseigner la date de dépôt de la DA dans l'onglet Données dossier</v>
      </c>
      <c r="X28" s="408" t="str">
        <f t="shared" si="6"/>
        <v/>
      </c>
      <c r="Y28" s="409" t="str">
        <f t="shared" si="2"/>
        <v/>
      </c>
      <c r="Z28" s="407"/>
      <c r="AA28" s="410"/>
      <c r="AB28" s="411" t="str">
        <f t="shared" si="7"/>
        <v/>
      </c>
      <c r="AC28" s="412" t="str">
        <f t="shared" si="3"/>
        <v>Vérifier la saisie du bénéficiaire</v>
      </c>
      <c r="AD28" s="410"/>
      <c r="AE28" s="413" t="str">
        <f t="shared" si="8"/>
        <v/>
      </c>
      <c r="AF28" s="414" t="str">
        <f t="shared" si="4"/>
        <v/>
      </c>
      <c r="AG28" s="415"/>
      <c r="AH28" s="416"/>
      <c r="AI28" s="417"/>
      <c r="AJ28" s="418" t="str">
        <f t="shared" si="9"/>
        <v>Renseigner colonne AG et AH si concerné</v>
      </c>
      <c r="AK28" s="423" t="str">
        <f t="shared" si="10"/>
        <v/>
      </c>
      <c r="AL28" s="419" t="str">
        <f t="shared" si="11"/>
        <v/>
      </c>
      <c r="AM28" s="420"/>
      <c r="AN28" s="421"/>
      <c r="AO28" s="422">
        <f t="shared" si="12"/>
        <v>0</v>
      </c>
      <c r="AP28" s="424" t="str">
        <f t="shared" si="13"/>
        <v/>
      </c>
      <c r="AQ28" s="425">
        <f t="shared" si="5"/>
        <v>0</v>
      </c>
      <c r="AR28" s="426"/>
    </row>
    <row r="29" spans="1:44" ht="50.1" customHeight="1" x14ac:dyDescent="0.25">
      <c r="A29" s="404" t="str">
        <f>IF('2-DEPENSES PERS'!A28="","",'2-DEPENSES PERS'!A28)</f>
        <v/>
      </c>
      <c r="B29" s="404" t="str">
        <f>IF('2-DEPENSES PERS'!B28="","",'2-DEPENSES PERS'!B28)</f>
        <v/>
      </c>
      <c r="C29" s="404" t="str">
        <f>IF('2-DEPENSES PERS'!C28="","",'2-DEPENSES PERS'!C28)</f>
        <v/>
      </c>
      <c r="D29" s="404" t="str">
        <f>IF('2-DEPENSES PERS'!D28="","",'2-DEPENSES PERS'!D28)</f>
        <v/>
      </c>
      <c r="E29" s="404" t="str">
        <f>IF('2-DEPENSES PERS'!E28="","",'2-DEPENSES PERS'!E28)</f>
        <v/>
      </c>
      <c r="F29" s="404" t="str">
        <f>IF('2-DEPENSES PERS'!F28="","",'2-DEPENSES PERS'!F28)</f>
        <v/>
      </c>
      <c r="G29" s="430" t="str">
        <f>IF('2-DEPENSES PERS'!G28="","",'2-DEPENSES PERS'!G28)</f>
        <v/>
      </c>
      <c r="H29" s="404" t="str">
        <f>IF('2-DEPENSES PERS'!H28="","",'2-DEPENSES PERS'!H28)</f>
        <v/>
      </c>
      <c r="I29" s="431" t="str">
        <f>IF('2-DEPENSES PERS'!I28="","",'2-DEPENSES PERS'!I28)</f>
        <v/>
      </c>
      <c r="J29" s="430" t="str">
        <f>IF('2-DEPENSES PERS'!J28="","",'2-DEPENSES PERS'!J28)</f>
        <v/>
      </c>
      <c r="K29" s="404" t="str">
        <f>IF('2-DEPENSES PERS'!K28="","",'2-DEPENSES PERS'!K28)</f>
        <v/>
      </c>
      <c r="L29" s="431" t="str">
        <f>IF('2-DEPENSES PERS'!L28="","",'2-DEPENSES PERS'!L28)</f>
        <v/>
      </c>
      <c r="M29" s="430" t="str">
        <f>IF('2-DEPENSES PERS'!M28="","",'2-DEPENSES PERS'!M28)</f>
        <v>Renseigner les colonnes K et L</v>
      </c>
      <c r="N29" s="430" t="str">
        <f>IF('2-DEPENSES PERS'!N28="","",'2-DEPENSES PERS'!N28)</f>
        <v/>
      </c>
      <c r="O29" s="430" t="str">
        <f>IF('2-DEPENSES PERS'!O28="","",'2-DEPENSES PERS'!O28)</f>
        <v/>
      </c>
      <c r="P29" s="434" t="str">
        <f>IF('2-DEPENSES PERS'!P28="","",'2-DEPENSES PERS'!P28)</f>
        <v/>
      </c>
      <c r="Q29" s="427"/>
      <c r="R29" s="428"/>
      <c r="S29" s="405" t="str">
        <f t="shared" si="0"/>
        <v/>
      </c>
      <c r="T29" s="406" t="str">
        <f t="shared" si="1"/>
        <v/>
      </c>
      <c r="U29" s="407"/>
      <c r="V29" s="407"/>
      <c r="W29" s="406" t="str">
        <f>IF('[2]Données dossier'!$F$8="Renseigner colonne E","Renseigner la date de dépôt de la DA dans l'onglet Données dossier",IF(V29="","",IF('[2]Données dossier'!$F$8="","Remplir la date de dépôt de votre demande d'aide initiale dans l'onglet VOTRE DOSSIER.",IF('[2]Données dossier'!$F$8&lt;[2]Données!$D$16,IF(V29="Catégorie A ou assimilé",[2]Données!$C$18,IF(V29="Catégorie B ou C ou assimilé",[2]Données!$C$19,IF(V29="Stagiaire",[2]Données!$C$17,""))), IF(V29="Catégorie A ou assimilé",[2]Données!$D$18,IF(V29="Catégorie B ou C ou assimilé",[2]Données!$D$19,IF(V29="Stagiaire",[2]Données!$D$17,"")))))))</f>
        <v>Renseigner la date de dépôt de la DA dans l'onglet Données dossier</v>
      </c>
      <c r="X29" s="408" t="str">
        <f t="shared" si="6"/>
        <v/>
      </c>
      <c r="Y29" s="409" t="str">
        <f t="shared" si="2"/>
        <v/>
      </c>
      <c r="Z29" s="407"/>
      <c r="AA29" s="410"/>
      <c r="AB29" s="411" t="str">
        <f t="shared" si="7"/>
        <v/>
      </c>
      <c r="AC29" s="412" t="str">
        <f t="shared" si="3"/>
        <v>Vérifier la saisie du bénéficiaire</v>
      </c>
      <c r="AD29" s="410"/>
      <c r="AE29" s="413" t="str">
        <f t="shared" si="8"/>
        <v/>
      </c>
      <c r="AF29" s="414" t="str">
        <f t="shared" si="4"/>
        <v/>
      </c>
      <c r="AG29" s="415"/>
      <c r="AH29" s="416"/>
      <c r="AI29" s="417"/>
      <c r="AJ29" s="418" t="str">
        <f t="shared" si="9"/>
        <v>Renseigner colonne AG et AH si concerné</v>
      </c>
      <c r="AK29" s="423" t="str">
        <f t="shared" si="10"/>
        <v/>
      </c>
      <c r="AL29" s="419" t="str">
        <f t="shared" si="11"/>
        <v/>
      </c>
      <c r="AM29" s="420"/>
      <c r="AN29" s="421"/>
      <c r="AO29" s="422">
        <f t="shared" si="12"/>
        <v>0</v>
      </c>
      <c r="AP29" s="424" t="str">
        <f t="shared" si="13"/>
        <v/>
      </c>
      <c r="AQ29" s="425">
        <f t="shared" si="5"/>
        <v>0</v>
      </c>
      <c r="AR29" s="426"/>
    </row>
    <row r="30" spans="1:44" ht="50.1" customHeight="1" x14ac:dyDescent="0.25">
      <c r="A30" s="404" t="str">
        <f>IF('2-DEPENSES PERS'!A29="","",'2-DEPENSES PERS'!A29)</f>
        <v/>
      </c>
      <c r="B30" s="404" t="str">
        <f>IF('2-DEPENSES PERS'!B29="","",'2-DEPENSES PERS'!B29)</f>
        <v/>
      </c>
      <c r="C30" s="404" t="str">
        <f>IF('2-DEPENSES PERS'!C29="","",'2-DEPENSES PERS'!C29)</f>
        <v/>
      </c>
      <c r="D30" s="404" t="str">
        <f>IF('2-DEPENSES PERS'!D29="","",'2-DEPENSES PERS'!D29)</f>
        <v/>
      </c>
      <c r="E30" s="404" t="str">
        <f>IF('2-DEPENSES PERS'!E29="","",'2-DEPENSES PERS'!E29)</f>
        <v/>
      </c>
      <c r="F30" s="404" t="str">
        <f>IF('2-DEPENSES PERS'!F29="","",'2-DEPENSES PERS'!F29)</f>
        <v/>
      </c>
      <c r="G30" s="430" t="str">
        <f>IF('2-DEPENSES PERS'!G29="","",'2-DEPENSES PERS'!G29)</f>
        <v/>
      </c>
      <c r="H30" s="404" t="str">
        <f>IF('2-DEPENSES PERS'!H29="","",'2-DEPENSES PERS'!H29)</f>
        <v/>
      </c>
      <c r="I30" s="431" t="str">
        <f>IF('2-DEPENSES PERS'!I29="","",'2-DEPENSES PERS'!I29)</f>
        <v/>
      </c>
      <c r="J30" s="430" t="str">
        <f>IF('2-DEPENSES PERS'!J29="","",'2-DEPENSES PERS'!J29)</f>
        <v/>
      </c>
      <c r="K30" s="404" t="str">
        <f>IF('2-DEPENSES PERS'!K29="","",'2-DEPENSES PERS'!K29)</f>
        <v/>
      </c>
      <c r="L30" s="431" t="str">
        <f>IF('2-DEPENSES PERS'!L29="","",'2-DEPENSES PERS'!L29)</f>
        <v/>
      </c>
      <c r="M30" s="430" t="str">
        <f>IF('2-DEPENSES PERS'!M29="","",'2-DEPENSES PERS'!M29)</f>
        <v>Renseigner les colonnes K et L</v>
      </c>
      <c r="N30" s="430" t="str">
        <f>IF('2-DEPENSES PERS'!N29="","",'2-DEPENSES PERS'!N29)</f>
        <v/>
      </c>
      <c r="O30" s="430" t="str">
        <f>IF('2-DEPENSES PERS'!O29="","",'2-DEPENSES PERS'!O29)</f>
        <v/>
      </c>
      <c r="P30" s="434" t="str">
        <f>IF('2-DEPENSES PERS'!P29="","",'2-DEPENSES PERS'!P29)</f>
        <v/>
      </c>
      <c r="Q30" s="427"/>
      <c r="R30" s="428"/>
      <c r="S30" s="405" t="str">
        <f t="shared" si="0"/>
        <v/>
      </c>
      <c r="T30" s="406" t="str">
        <f t="shared" si="1"/>
        <v/>
      </c>
      <c r="U30" s="407"/>
      <c r="V30" s="407"/>
      <c r="W30" s="406" t="str">
        <f>IF('[2]Données dossier'!$F$8="Renseigner colonne E","Renseigner la date de dépôt de la DA dans l'onglet Données dossier",IF(V30="","",IF('[2]Données dossier'!$F$8="","Remplir la date de dépôt de votre demande d'aide initiale dans l'onglet VOTRE DOSSIER.",IF('[2]Données dossier'!$F$8&lt;[2]Données!$D$16,IF(V30="Catégorie A ou assimilé",[2]Données!$C$18,IF(V30="Catégorie B ou C ou assimilé",[2]Données!$C$19,IF(V30="Stagiaire",[2]Données!$C$17,""))), IF(V30="Catégorie A ou assimilé",[2]Données!$D$18,IF(V30="Catégorie B ou C ou assimilé",[2]Données!$D$19,IF(V30="Stagiaire",[2]Données!$D$17,"")))))))</f>
        <v>Renseigner la date de dépôt de la DA dans l'onglet Données dossier</v>
      </c>
      <c r="X30" s="408" t="str">
        <f t="shared" si="6"/>
        <v/>
      </c>
      <c r="Y30" s="409" t="str">
        <f t="shared" si="2"/>
        <v/>
      </c>
      <c r="Z30" s="407"/>
      <c r="AA30" s="410"/>
      <c r="AB30" s="411" t="str">
        <f t="shared" si="7"/>
        <v/>
      </c>
      <c r="AC30" s="412" t="str">
        <f t="shared" si="3"/>
        <v>Vérifier la saisie du bénéficiaire</v>
      </c>
      <c r="AD30" s="410"/>
      <c r="AE30" s="413" t="str">
        <f t="shared" si="8"/>
        <v/>
      </c>
      <c r="AF30" s="414" t="str">
        <f t="shared" si="4"/>
        <v/>
      </c>
      <c r="AG30" s="415"/>
      <c r="AH30" s="416"/>
      <c r="AI30" s="417"/>
      <c r="AJ30" s="418" t="str">
        <f t="shared" si="9"/>
        <v>Renseigner colonne AG et AH si concerné</v>
      </c>
      <c r="AK30" s="423" t="str">
        <f t="shared" si="10"/>
        <v/>
      </c>
      <c r="AL30" s="419" t="str">
        <f t="shared" si="11"/>
        <v/>
      </c>
      <c r="AM30" s="420"/>
      <c r="AN30" s="421"/>
      <c r="AO30" s="422">
        <f t="shared" si="12"/>
        <v>0</v>
      </c>
      <c r="AP30" s="424" t="str">
        <f t="shared" si="13"/>
        <v/>
      </c>
      <c r="AQ30" s="425">
        <f t="shared" si="5"/>
        <v>0</v>
      </c>
      <c r="AR30" s="426"/>
    </row>
    <row r="31" spans="1:44" ht="50.1" customHeight="1" x14ac:dyDescent="0.25">
      <c r="A31" s="404" t="str">
        <f>IF('2-DEPENSES PERS'!A30="","",'2-DEPENSES PERS'!A30)</f>
        <v/>
      </c>
      <c r="B31" s="404" t="str">
        <f>IF('2-DEPENSES PERS'!B30="","",'2-DEPENSES PERS'!B30)</f>
        <v/>
      </c>
      <c r="C31" s="404" t="str">
        <f>IF('2-DEPENSES PERS'!C30="","",'2-DEPENSES PERS'!C30)</f>
        <v/>
      </c>
      <c r="D31" s="404" t="str">
        <f>IF('2-DEPENSES PERS'!D30="","",'2-DEPENSES PERS'!D30)</f>
        <v/>
      </c>
      <c r="E31" s="404" t="str">
        <f>IF('2-DEPENSES PERS'!E30="","",'2-DEPENSES PERS'!E30)</f>
        <v/>
      </c>
      <c r="F31" s="404" t="str">
        <f>IF('2-DEPENSES PERS'!F30="","",'2-DEPENSES PERS'!F30)</f>
        <v/>
      </c>
      <c r="G31" s="430" t="str">
        <f>IF('2-DEPENSES PERS'!G30="","",'2-DEPENSES PERS'!G30)</f>
        <v/>
      </c>
      <c r="H31" s="404" t="str">
        <f>IF('2-DEPENSES PERS'!H30="","",'2-DEPENSES PERS'!H30)</f>
        <v/>
      </c>
      <c r="I31" s="431" t="str">
        <f>IF('2-DEPENSES PERS'!I30="","",'2-DEPENSES PERS'!I30)</f>
        <v/>
      </c>
      <c r="J31" s="430" t="str">
        <f>IF('2-DEPENSES PERS'!J30="","",'2-DEPENSES PERS'!J30)</f>
        <v/>
      </c>
      <c r="K31" s="404" t="str">
        <f>IF('2-DEPENSES PERS'!K30="","",'2-DEPENSES PERS'!K30)</f>
        <v/>
      </c>
      <c r="L31" s="431" t="str">
        <f>IF('2-DEPENSES PERS'!L30="","",'2-DEPENSES PERS'!L30)</f>
        <v/>
      </c>
      <c r="M31" s="430" t="str">
        <f>IF('2-DEPENSES PERS'!M30="","",'2-DEPENSES PERS'!M30)</f>
        <v>Renseigner les colonnes K et L</v>
      </c>
      <c r="N31" s="430" t="str">
        <f>IF('2-DEPENSES PERS'!N30="","",'2-DEPENSES PERS'!N30)</f>
        <v/>
      </c>
      <c r="O31" s="430" t="str">
        <f>IF('2-DEPENSES PERS'!O30="","",'2-DEPENSES PERS'!O30)</f>
        <v/>
      </c>
      <c r="P31" s="434" t="str">
        <f>IF('2-DEPENSES PERS'!P30="","",'2-DEPENSES PERS'!P30)</f>
        <v/>
      </c>
      <c r="Q31" s="427"/>
      <c r="R31" s="428"/>
      <c r="S31" s="405" t="str">
        <f t="shared" si="0"/>
        <v/>
      </c>
      <c r="T31" s="406" t="str">
        <f t="shared" si="1"/>
        <v/>
      </c>
      <c r="U31" s="407"/>
      <c r="V31" s="407"/>
      <c r="W31" s="406" t="str">
        <f>IF('[2]Données dossier'!$F$8="Renseigner colonne E","Renseigner la date de dépôt de la DA dans l'onglet Données dossier",IF(V31="","",IF('[2]Données dossier'!$F$8="","Remplir la date de dépôt de votre demande d'aide initiale dans l'onglet VOTRE DOSSIER.",IF('[2]Données dossier'!$F$8&lt;[2]Données!$D$16,IF(V31="Catégorie A ou assimilé",[2]Données!$C$18,IF(V31="Catégorie B ou C ou assimilé",[2]Données!$C$19,IF(V31="Stagiaire",[2]Données!$C$17,""))), IF(V31="Catégorie A ou assimilé",[2]Données!$D$18,IF(V31="Catégorie B ou C ou assimilé",[2]Données!$D$19,IF(V31="Stagiaire",[2]Données!$D$17,"")))))))</f>
        <v>Renseigner la date de dépôt de la DA dans l'onglet Données dossier</v>
      </c>
      <c r="X31" s="408" t="str">
        <f t="shared" si="6"/>
        <v/>
      </c>
      <c r="Y31" s="409" t="str">
        <f t="shared" si="2"/>
        <v/>
      </c>
      <c r="Z31" s="407"/>
      <c r="AA31" s="410"/>
      <c r="AB31" s="411" t="str">
        <f t="shared" si="7"/>
        <v/>
      </c>
      <c r="AC31" s="412" t="str">
        <f t="shared" si="3"/>
        <v>Vérifier la saisie du bénéficiaire</v>
      </c>
      <c r="AD31" s="410"/>
      <c r="AE31" s="413" t="str">
        <f t="shared" si="8"/>
        <v/>
      </c>
      <c r="AF31" s="414" t="str">
        <f t="shared" si="4"/>
        <v/>
      </c>
      <c r="AG31" s="415"/>
      <c r="AH31" s="416"/>
      <c r="AI31" s="417"/>
      <c r="AJ31" s="418" t="str">
        <f t="shared" si="9"/>
        <v>Renseigner colonne AG et AH si concerné</v>
      </c>
      <c r="AK31" s="423" t="str">
        <f t="shared" si="10"/>
        <v/>
      </c>
      <c r="AL31" s="419" t="str">
        <f t="shared" si="11"/>
        <v/>
      </c>
      <c r="AM31" s="420"/>
      <c r="AN31" s="421"/>
      <c r="AO31" s="422">
        <f t="shared" si="12"/>
        <v>0</v>
      </c>
      <c r="AP31" s="424" t="str">
        <f t="shared" si="13"/>
        <v/>
      </c>
      <c r="AQ31" s="425">
        <f t="shared" si="5"/>
        <v>0</v>
      </c>
      <c r="AR31" s="426"/>
    </row>
    <row r="32" spans="1:44" ht="50.1" customHeight="1" x14ac:dyDescent="0.25">
      <c r="A32" s="404" t="str">
        <f>IF('2-DEPENSES PERS'!A31="","",'2-DEPENSES PERS'!A31)</f>
        <v/>
      </c>
      <c r="B32" s="404" t="str">
        <f>IF('2-DEPENSES PERS'!B31="","",'2-DEPENSES PERS'!B31)</f>
        <v/>
      </c>
      <c r="C32" s="404" t="str">
        <f>IF('2-DEPENSES PERS'!C31="","",'2-DEPENSES PERS'!C31)</f>
        <v/>
      </c>
      <c r="D32" s="404" t="str">
        <f>IF('2-DEPENSES PERS'!D31="","",'2-DEPENSES PERS'!D31)</f>
        <v/>
      </c>
      <c r="E32" s="404" t="str">
        <f>IF('2-DEPENSES PERS'!E31="","",'2-DEPENSES PERS'!E31)</f>
        <v/>
      </c>
      <c r="F32" s="404" t="str">
        <f>IF('2-DEPENSES PERS'!F31="","",'2-DEPENSES PERS'!F31)</f>
        <v/>
      </c>
      <c r="G32" s="430" t="str">
        <f>IF('2-DEPENSES PERS'!G31="","",'2-DEPENSES PERS'!G31)</f>
        <v/>
      </c>
      <c r="H32" s="404" t="str">
        <f>IF('2-DEPENSES PERS'!H31="","",'2-DEPENSES PERS'!H31)</f>
        <v/>
      </c>
      <c r="I32" s="431" t="str">
        <f>IF('2-DEPENSES PERS'!I31="","",'2-DEPENSES PERS'!I31)</f>
        <v/>
      </c>
      <c r="J32" s="430" t="str">
        <f>IF('2-DEPENSES PERS'!J31="","",'2-DEPENSES PERS'!J31)</f>
        <v/>
      </c>
      <c r="K32" s="404" t="str">
        <f>IF('2-DEPENSES PERS'!K31="","",'2-DEPENSES PERS'!K31)</f>
        <v/>
      </c>
      <c r="L32" s="431" t="str">
        <f>IF('2-DEPENSES PERS'!L31="","",'2-DEPENSES PERS'!L31)</f>
        <v/>
      </c>
      <c r="M32" s="430" t="str">
        <f>IF('2-DEPENSES PERS'!M31="","",'2-DEPENSES PERS'!M31)</f>
        <v>Renseigner les colonnes K et L</v>
      </c>
      <c r="N32" s="430" t="str">
        <f>IF('2-DEPENSES PERS'!N31="","",'2-DEPENSES PERS'!N31)</f>
        <v/>
      </c>
      <c r="O32" s="430" t="str">
        <f>IF('2-DEPENSES PERS'!O31="","",'2-DEPENSES PERS'!O31)</f>
        <v/>
      </c>
      <c r="P32" s="434" t="str">
        <f>IF('2-DEPENSES PERS'!P31="","",'2-DEPENSES PERS'!P31)</f>
        <v/>
      </c>
      <c r="Q32" s="427"/>
      <c r="R32" s="428"/>
      <c r="S32" s="405" t="str">
        <f t="shared" si="0"/>
        <v/>
      </c>
      <c r="T32" s="406" t="str">
        <f t="shared" si="1"/>
        <v/>
      </c>
      <c r="U32" s="407"/>
      <c r="V32" s="407"/>
      <c r="W32" s="406" t="str">
        <f>IF('[2]Données dossier'!$F$8="Renseigner colonne E","Renseigner la date de dépôt de la DA dans l'onglet Données dossier",IF(V32="","",IF('[2]Données dossier'!$F$8="","Remplir la date de dépôt de votre demande d'aide initiale dans l'onglet VOTRE DOSSIER.",IF('[2]Données dossier'!$F$8&lt;[2]Données!$D$16,IF(V32="Catégorie A ou assimilé",[2]Données!$C$18,IF(V32="Catégorie B ou C ou assimilé",[2]Données!$C$19,IF(V32="Stagiaire",[2]Données!$C$17,""))), IF(V32="Catégorie A ou assimilé",[2]Données!$D$18,IF(V32="Catégorie B ou C ou assimilé",[2]Données!$D$19,IF(V32="Stagiaire",[2]Données!$D$17,"")))))))</f>
        <v>Renseigner la date de dépôt de la DA dans l'onglet Données dossier</v>
      </c>
      <c r="X32" s="408" t="str">
        <f t="shared" si="6"/>
        <v/>
      </c>
      <c r="Y32" s="409" t="str">
        <f t="shared" si="2"/>
        <v/>
      </c>
      <c r="Z32" s="407"/>
      <c r="AA32" s="410"/>
      <c r="AB32" s="411" t="str">
        <f t="shared" si="7"/>
        <v/>
      </c>
      <c r="AC32" s="412" t="str">
        <f t="shared" si="3"/>
        <v>Vérifier la saisie du bénéficiaire</v>
      </c>
      <c r="AD32" s="410"/>
      <c r="AE32" s="413" t="str">
        <f t="shared" si="8"/>
        <v/>
      </c>
      <c r="AF32" s="414" t="str">
        <f t="shared" si="4"/>
        <v/>
      </c>
      <c r="AG32" s="415"/>
      <c r="AH32" s="416"/>
      <c r="AI32" s="417"/>
      <c r="AJ32" s="418" t="str">
        <f t="shared" si="9"/>
        <v>Renseigner colonne AG et AH si concerné</v>
      </c>
      <c r="AK32" s="423" t="str">
        <f t="shared" si="10"/>
        <v/>
      </c>
      <c r="AL32" s="419" t="str">
        <f t="shared" si="11"/>
        <v/>
      </c>
      <c r="AM32" s="420"/>
      <c r="AN32" s="421"/>
      <c r="AO32" s="422">
        <f t="shared" si="12"/>
        <v>0</v>
      </c>
      <c r="AP32" s="424" t="str">
        <f t="shared" si="13"/>
        <v/>
      </c>
      <c r="AQ32" s="425">
        <f t="shared" si="5"/>
        <v>0</v>
      </c>
      <c r="AR32" s="426"/>
    </row>
    <row r="33" spans="1:44" ht="50.1" customHeight="1" x14ac:dyDescent="0.25">
      <c r="A33" s="404" t="str">
        <f>IF('2-DEPENSES PERS'!A32="","",'2-DEPENSES PERS'!A32)</f>
        <v/>
      </c>
      <c r="B33" s="404" t="str">
        <f>IF('2-DEPENSES PERS'!B32="","",'2-DEPENSES PERS'!B32)</f>
        <v/>
      </c>
      <c r="C33" s="404" t="str">
        <f>IF('2-DEPENSES PERS'!C32="","",'2-DEPENSES PERS'!C32)</f>
        <v/>
      </c>
      <c r="D33" s="404" t="str">
        <f>IF('2-DEPENSES PERS'!D32="","",'2-DEPENSES PERS'!D32)</f>
        <v/>
      </c>
      <c r="E33" s="404" t="str">
        <f>IF('2-DEPENSES PERS'!E32="","",'2-DEPENSES PERS'!E32)</f>
        <v/>
      </c>
      <c r="F33" s="404" t="str">
        <f>IF('2-DEPENSES PERS'!F32="","",'2-DEPENSES PERS'!F32)</f>
        <v/>
      </c>
      <c r="G33" s="430" t="str">
        <f>IF('2-DEPENSES PERS'!G32="","",'2-DEPENSES PERS'!G32)</f>
        <v/>
      </c>
      <c r="H33" s="404" t="str">
        <f>IF('2-DEPENSES PERS'!H32="","",'2-DEPENSES PERS'!H32)</f>
        <v/>
      </c>
      <c r="I33" s="431" t="str">
        <f>IF('2-DEPENSES PERS'!I32="","",'2-DEPENSES PERS'!I32)</f>
        <v/>
      </c>
      <c r="J33" s="430" t="str">
        <f>IF('2-DEPENSES PERS'!J32="","",'2-DEPENSES PERS'!J32)</f>
        <v/>
      </c>
      <c r="K33" s="404" t="str">
        <f>IF('2-DEPENSES PERS'!K32="","",'2-DEPENSES PERS'!K32)</f>
        <v/>
      </c>
      <c r="L33" s="431" t="str">
        <f>IF('2-DEPENSES PERS'!L32="","",'2-DEPENSES PERS'!L32)</f>
        <v/>
      </c>
      <c r="M33" s="430" t="str">
        <f>IF('2-DEPENSES PERS'!M32="","",'2-DEPENSES PERS'!M32)</f>
        <v>Renseigner les colonnes K et L</v>
      </c>
      <c r="N33" s="430" t="str">
        <f>IF('2-DEPENSES PERS'!N32="","",'2-DEPENSES PERS'!N32)</f>
        <v/>
      </c>
      <c r="O33" s="430" t="str">
        <f>IF('2-DEPENSES PERS'!O32="","",'2-DEPENSES PERS'!O32)</f>
        <v/>
      </c>
      <c r="P33" s="434" t="str">
        <f>IF('2-DEPENSES PERS'!P32="","",'2-DEPENSES PERS'!P32)</f>
        <v/>
      </c>
      <c r="Q33" s="427"/>
      <c r="R33" s="428"/>
      <c r="S33" s="405" t="str">
        <f t="shared" si="0"/>
        <v/>
      </c>
      <c r="T33" s="406" t="str">
        <f t="shared" si="1"/>
        <v/>
      </c>
      <c r="U33" s="407"/>
      <c r="V33" s="407"/>
      <c r="W33" s="406" t="str">
        <f>IF('[2]Données dossier'!$F$8="Renseigner colonne E","Renseigner la date de dépôt de la DA dans l'onglet Données dossier",IF(V33="","",IF('[2]Données dossier'!$F$8="","Remplir la date de dépôt de votre demande d'aide initiale dans l'onglet VOTRE DOSSIER.",IF('[2]Données dossier'!$F$8&lt;[2]Données!$D$16,IF(V33="Catégorie A ou assimilé",[2]Données!$C$18,IF(V33="Catégorie B ou C ou assimilé",[2]Données!$C$19,IF(V33="Stagiaire",[2]Données!$C$17,""))), IF(V33="Catégorie A ou assimilé",[2]Données!$D$18,IF(V33="Catégorie B ou C ou assimilé",[2]Données!$D$19,IF(V33="Stagiaire",[2]Données!$D$17,"")))))))</f>
        <v>Renseigner la date de dépôt de la DA dans l'onglet Données dossier</v>
      </c>
      <c r="X33" s="408" t="str">
        <f t="shared" si="6"/>
        <v/>
      </c>
      <c r="Y33" s="409" t="str">
        <f t="shared" si="2"/>
        <v/>
      </c>
      <c r="Z33" s="407"/>
      <c r="AA33" s="410"/>
      <c r="AB33" s="411" t="str">
        <f t="shared" si="7"/>
        <v/>
      </c>
      <c r="AC33" s="412" t="str">
        <f t="shared" si="3"/>
        <v>Vérifier la saisie du bénéficiaire</v>
      </c>
      <c r="AD33" s="410"/>
      <c r="AE33" s="413" t="str">
        <f t="shared" si="8"/>
        <v/>
      </c>
      <c r="AF33" s="414" t="str">
        <f t="shared" si="4"/>
        <v/>
      </c>
      <c r="AG33" s="415"/>
      <c r="AH33" s="416"/>
      <c r="AI33" s="417"/>
      <c r="AJ33" s="418" t="str">
        <f t="shared" si="9"/>
        <v>Renseigner colonne AG et AH si concerné</v>
      </c>
      <c r="AK33" s="423" t="str">
        <f t="shared" si="10"/>
        <v/>
      </c>
      <c r="AL33" s="419" t="str">
        <f t="shared" si="11"/>
        <v/>
      </c>
      <c r="AM33" s="420"/>
      <c r="AN33" s="421"/>
      <c r="AO33" s="422">
        <f t="shared" si="12"/>
        <v>0</v>
      </c>
      <c r="AP33" s="424" t="str">
        <f t="shared" si="13"/>
        <v/>
      </c>
      <c r="AQ33" s="425">
        <f t="shared" si="5"/>
        <v>0</v>
      </c>
      <c r="AR33" s="426"/>
    </row>
    <row r="34" spans="1:44" ht="50.1" customHeight="1" x14ac:dyDescent="0.25">
      <c r="A34" s="404" t="str">
        <f>IF('2-DEPENSES PERS'!A33="","",'2-DEPENSES PERS'!A33)</f>
        <v/>
      </c>
      <c r="B34" s="404" t="str">
        <f>IF('2-DEPENSES PERS'!B33="","",'2-DEPENSES PERS'!B33)</f>
        <v/>
      </c>
      <c r="C34" s="404" t="str">
        <f>IF('2-DEPENSES PERS'!C33="","",'2-DEPENSES PERS'!C33)</f>
        <v/>
      </c>
      <c r="D34" s="404" t="str">
        <f>IF('2-DEPENSES PERS'!D33="","",'2-DEPENSES PERS'!D33)</f>
        <v/>
      </c>
      <c r="E34" s="404" t="str">
        <f>IF('2-DEPENSES PERS'!E33="","",'2-DEPENSES PERS'!E33)</f>
        <v/>
      </c>
      <c r="F34" s="404" t="str">
        <f>IF('2-DEPENSES PERS'!F33="","",'2-DEPENSES PERS'!F33)</f>
        <v/>
      </c>
      <c r="G34" s="430" t="str">
        <f>IF('2-DEPENSES PERS'!G33="","",'2-DEPENSES PERS'!G33)</f>
        <v/>
      </c>
      <c r="H34" s="404" t="str">
        <f>IF('2-DEPENSES PERS'!H33="","",'2-DEPENSES PERS'!H33)</f>
        <v/>
      </c>
      <c r="I34" s="431" t="str">
        <f>IF('2-DEPENSES PERS'!I33="","",'2-DEPENSES PERS'!I33)</f>
        <v/>
      </c>
      <c r="J34" s="430" t="str">
        <f>IF('2-DEPENSES PERS'!J33="","",'2-DEPENSES PERS'!J33)</f>
        <v/>
      </c>
      <c r="K34" s="404" t="str">
        <f>IF('2-DEPENSES PERS'!K33="","",'2-DEPENSES PERS'!K33)</f>
        <v/>
      </c>
      <c r="L34" s="431" t="str">
        <f>IF('2-DEPENSES PERS'!L33="","",'2-DEPENSES PERS'!L33)</f>
        <v/>
      </c>
      <c r="M34" s="430" t="str">
        <f>IF('2-DEPENSES PERS'!M33="","",'2-DEPENSES PERS'!M33)</f>
        <v>Renseigner les colonnes K et L</v>
      </c>
      <c r="N34" s="430" t="str">
        <f>IF('2-DEPENSES PERS'!N33="","",'2-DEPENSES PERS'!N33)</f>
        <v/>
      </c>
      <c r="O34" s="430" t="str">
        <f>IF('2-DEPENSES PERS'!O33="","",'2-DEPENSES PERS'!O33)</f>
        <v/>
      </c>
      <c r="P34" s="434" t="str">
        <f>IF('2-DEPENSES PERS'!P33="","",'2-DEPENSES PERS'!P33)</f>
        <v/>
      </c>
      <c r="Q34" s="427"/>
      <c r="R34" s="428"/>
      <c r="S34" s="405" t="str">
        <f t="shared" si="0"/>
        <v/>
      </c>
      <c r="T34" s="406" t="str">
        <f t="shared" si="1"/>
        <v/>
      </c>
      <c r="U34" s="407"/>
      <c r="V34" s="407"/>
      <c r="W34" s="406" t="str">
        <f>IF('[2]Données dossier'!$F$8="Renseigner colonne E","Renseigner la date de dépôt de la DA dans l'onglet Données dossier",IF(V34="","",IF('[2]Données dossier'!$F$8="","Remplir la date de dépôt de votre demande d'aide initiale dans l'onglet VOTRE DOSSIER.",IF('[2]Données dossier'!$F$8&lt;[2]Données!$D$16,IF(V34="Catégorie A ou assimilé",[2]Données!$C$18,IF(V34="Catégorie B ou C ou assimilé",[2]Données!$C$19,IF(V34="Stagiaire",[2]Données!$C$17,""))), IF(V34="Catégorie A ou assimilé",[2]Données!$D$18,IF(V34="Catégorie B ou C ou assimilé",[2]Données!$D$19,IF(V34="Stagiaire",[2]Données!$D$17,"")))))))</f>
        <v>Renseigner la date de dépôt de la DA dans l'onglet Données dossier</v>
      </c>
      <c r="X34" s="408" t="str">
        <f t="shared" si="6"/>
        <v/>
      </c>
      <c r="Y34" s="409" t="str">
        <f t="shared" si="2"/>
        <v/>
      </c>
      <c r="Z34" s="407"/>
      <c r="AA34" s="410"/>
      <c r="AB34" s="411" t="str">
        <f t="shared" si="7"/>
        <v/>
      </c>
      <c r="AC34" s="412" t="str">
        <f t="shared" si="3"/>
        <v>Vérifier la saisie du bénéficiaire</v>
      </c>
      <c r="AD34" s="410"/>
      <c r="AE34" s="413" t="str">
        <f t="shared" si="8"/>
        <v/>
      </c>
      <c r="AF34" s="414" t="str">
        <f t="shared" si="4"/>
        <v/>
      </c>
      <c r="AG34" s="415"/>
      <c r="AH34" s="416"/>
      <c r="AI34" s="417"/>
      <c r="AJ34" s="418" t="str">
        <f t="shared" si="9"/>
        <v>Renseigner colonne AG et AH si concerné</v>
      </c>
      <c r="AK34" s="423" t="str">
        <f t="shared" si="10"/>
        <v/>
      </c>
      <c r="AL34" s="419" t="str">
        <f t="shared" si="11"/>
        <v/>
      </c>
      <c r="AM34" s="420"/>
      <c r="AN34" s="421"/>
      <c r="AO34" s="422">
        <f t="shared" si="12"/>
        <v>0</v>
      </c>
      <c r="AP34" s="424" t="str">
        <f t="shared" si="13"/>
        <v/>
      </c>
      <c r="AQ34" s="425">
        <f t="shared" si="5"/>
        <v>0</v>
      </c>
      <c r="AR34" s="426"/>
    </row>
    <row r="35" spans="1:44" ht="50.1" customHeight="1" x14ac:dyDescent="0.25">
      <c r="A35" s="404" t="str">
        <f>IF('2-DEPENSES PERS'!A34="","",'2-DEPENSES PERS'!A34)</f>
        <v/>
      </c>
      <c r="B35" s="404" t="str">
        <f>IF('2-DEPENSES PERS'!B34="","",'2-DEPENSES PERS'!B34)</f>
        <v/>
      </c>
      <c r="C35" s="404" t="str">
        <f>IF('2-DEPENSES PERS'!C34="","",'2-DEPENSES PERS'!C34)</f>
        <v/>
      </c>
      <c r="D35" s="404" t="str">
        <f>IF('2-DEPENSES PERS'!D34="","",'2-DEPENSES PERS'!D34)</f>
        <v/>
      </c>
      <c r="E35" s="404" t="str">
        <f>IF('2-DEPENSES PERS'!E34="","",'2-DEPENSES PERS'!E34)</f>
        <v/>
      </c>
      <c r="F35" s="404" t="str">
        <f>IF('2-DEPENSES PERS'!F34="","",'2-DEPENSES PERS'!F34)</f>
        <v/>
      </c>
      <c r="G35" s="430" t="str">
        <f>IF('2-DEPENSES PERS'!G34="","",'2-DEPENSES PERS'!G34)</f>
        <v/>
      </c>
      <c r="H35" s="404" t="str">
        <f>IF('2-DEPENSES PERS'!H34="","",'2-DEPENSES PERS'!H34)</f>
        <v/>
      </c>
      <c r="I35" s="431" t="str">
        <f>IF('2-DEPENSES PERS'!I34="","",'2-DEPENSES PERS'!I34)</f>
        <v/>
      </c>
      <c r="J35" s="430" t="str">
        <f>IF('2-DEPENSES PERS'!J34="","",'2-DEPENSES PERS'!J34)</f>
        <v/>
      </c>
      <c r="K35" s="404" t="str">
        <f>IF('2-DEPENSES PERS'!K34="","",'2-DEPENSES PERS'!K34)</f>
        <v/>
      </c>
      <c r="L35" s="431" t="str">
        <f>IF('2-DEPENSES PERS'!L34="","",'2-DEPENSES PERS'!L34)</f>
        <v/>
      </c>
      <c r="M35" s="430" t="str">
        <f>IF('2-DEPENSES PERS'!M34="","",'2-DEPENSES PERS'!M34)</f>
        <v>Renseigner les colonnes K et L</v>
      </c>
      <c r="N35" s="430" t="str">
        <f>IF('2-DEPENSES PERS'!N34="","",'2-DEPENSES PERS'!N34)</f>
        <v/>
      </c>
      <c r="O35" s="430" t="str">
        <f>IF('2-DEPENSES PERS'!O34="","",'2-DEPENSES PERS'!O34)</f>
        <v/>
      </c>
      <c r="P35" s="434" t="str">
        <f>IF('2-DEPENSES PERS'!P34="","",'2-DEPENSES PERS'!P34)</f>
        <v/>
      </c>
      <c r="Q35" s="427"/>
      <c r="R35" s="428"/>
      <c r="S35" s="405" t="str">
        <f t="shared" si="0"/>
        <v/>
      </c>
      <c r="T35" s="406" t="str">
        <f t="shared" si="1"/>
        <v/>
      </c>
      <c r="U35" s="407"/>
      <c r="V35" s="407"/>
      <c r="W35" s="406" t="str">
        <f>IF('[2]Données dossier'!$F$8="Renseigner colonne E","Renseigner la date de dépôt de la DA dans l'onglet Données dossier",IF(V35="","",IF('[2]Données dossier'!$F$8="","Remplir la date de dépôt de votre demande d'aide initiale dans l'onglet VOTRE DOSSIER.",IF('[2]Données dossier'!$F$8&lt;[2]Données!$D$16,IF(V35="Catégorie A ou assimilé",[2]Données!$C$18,IF(V35="Catégorie B ou C ou assimilé",[2]Données!$C$19,IF(V35="Stagiaire",[2]Données!$C$17,""))), IF(V35="Catégorie A ou assimilé",[2]Données!$D$18,IF(V35="Catégorie B ou C ou assimilé",[2]Données!$D$19,IF(V35="Stagiaire",[2]Données!$D$17,"")))))))</f>
        <v>Renseigner la date de dépôt de la DA dans l'onglet Données dossier</v>
      </c>
      <c r="X35" s="408" t="str">
        <f t="shared" si="6"/>
        <v/>
      </c>
      <c r="Y35" s="409" t="str">
        <f t="shared" si="2"/>
        <v/>
      </c>
      <c r="Z35" s="407"/>
      <c r="AA35" s="410"/>
      <c r="AB35" s="411" t="str">
        <f t="shared" si="7"/>
        <v/>
      </c>
      <c r="AC35" s="412" t="str">
        <f t="shared" si="3"/>
        <v>Vérifier la saisie du bénéficiaire</v>
      </c>
      <c r="AD35" s="410"/>
      <c r="AE35" s="413" t="str">
        <f t="shared" si="8"/>
        <v/>
      </c>
      <c r="AF35" s="414" t="str">
        <f t="shared" si="4"/>
        <v/>
      </c>
      <c r="AG35" s="415"/>
      <c r="AH35" s="416"/>
      <c r="AI35" s="417"/>
      <c r="AJ35" s="418" t="str">
        <f t="shared" si="9"/>
        <v>Renseigner colonne AG et AH si concerné</v>
      </c>
      <c r="AK35" s="423" t="str">
        <f t="shared" si="10"/>
        <v/>
      </c>
      <c r="AL35" s="419" t="str">
        <f t="shared" si="11"/>
        <v/>
      </c>
      <c r="AM35" s="420"/>
      <c r="AN35" s="421"/>
      <c r="AO35" s="422">
        <f t="shared" si="12"/>
        <v>0</v>
      </c>
      <c r="AP35" s="424" t="str">
        <f t="shared" si="13"/>
        <v/>
      </c>
      <c r="AQ35" s="425">
        <f t="shared" si="5"/>
        <v>0</v>
      </c>
      <c r="AR35" s="426"/>
    </row>
    <row r="36" spans="1:44" ht="50.1" customHeight="1" x14ac:dyDescent="0.25">
      <c r="A36" s="404" t="str">
        <f>IF('2-DEPENSES PERS'!A35="","",'2-DEPENSES PERS'!A35)</f>
        <v/>
      </c>
      <c r="B36" s="404" t="str">
        <f>IF('2-DEPENSES PERS'!B35="","",'2-DEPENSES PERS'!B35)</f>
        <v/>
      </c>
      <c r="C36" s="404" t="str">
        <f>IF('2-DEPENSES PERS'!C35="","",'2-DEPENSES PERS'!C35)</f>
        <v/>
      </c>
      <c r="D36" s="404" t="str">
        <f>IF('2-DEPENSES PERS'!D35="","",'2-DEPENSES PERS'!D35)</f>
        <v/>
      </c>
      <c r="E36" s="404" t="str">
        <f>IF('2-DEPENSES PERS'!E35="","",'2-DEPENSES PERS'!E35)</f>
        <v/>
      </c>
      <c r="F36" s="404" t="str">
        <f>IF('2-DEPENSES PERS'!F35="","",'2-DEPENSES PERS'!F35)</f>
        <v/>
      </c>
      <c r="G36" s="430" t="str">
        <f>IF('2-DEPENSES PERS'!G35="","",'2-DEPENSES PERS'!G35)</f>
        <v/>
      </c>
      <c r="H36" s="404" t="str">
        <f>IF('2-DEPENSES PERS'!H35="","",'2-DEPENSES PERS'!H35)</f>
        <v/>
      </c>
      <c r="I36" s="431" t="str">
        <f>IF('2-DEPENSES PERS'!I35="","",'2-DEPENSES PERS'!I35)</f>
        <v/>
      </c>
      <c r="J36" s="430" t="str">
        <f>IF('2-DEPENSES PERS'!J35="","",'2-DEPENSES PERS'!J35)</f>
        <v/>
      </c>
      <c r="K36" s="404" t="str">
        <f>IF('2-DEPENSES PERS'!K35="","",'2-DEPENSES PERS'!K35)</f>
        <v/>
      </c>
      <c r="L36" s="431" t="str">
        <f>IF('2-DEPENSES PERS'!L35="","",'2-DEPENSES PERS'!L35)</f>
        <v/>
      </c>
      <c r="M36" s="430" t="str">
        <f>IF('2-DEPENSES PERS'!M35="","",'2-DEPENSES PERS'!M35)</f>
        <v>Renseigner les colonnes K et L</v>
      </c>
      <c r="N36" s="430" t="str">
        <f>IF('2-DEPENSES PERS'!N35="","",'2-DEPENSES PERS'!N35)</f>
        <v/>
      </c>
      <c r="O36" s="430" t="str">
        <f>IF('2-DEPENSES PERS'!O35="","",'2-DEPENSES PERS'!O35)</f>
        <v/>
      </c>
      <c r="P36" s="434" t="str">
        <f>IF('2-DEPENSES PERS'!P35="","",'2-DEPENSES PERS'!P35)</f>
        <v/>
      </c>
      <c r="Q36" s="427"/>
      <c r="R36" s="428"/>
      <c r="S36" s="405" t="str">
        <f t="shared" si="0"/>
        <v/>
      </c>
      <c r="T36" s="406" t="str">
        <f t="shared" si="1"/>
        <v/>
      </c>
      <c r="U36" s="407"/>
      <c r="V36" s="407"/>
      <c r="W36" s="406" t="str">
        <f>IF('[2]Données dossier'!$F$8="Renseigner colonne E","Renseigner la date de dépôt de la DA dans l'onglet Données dossier",IF(V36="","",IF('[2]Données dossier'!$F$8="","Remplir la date de dépôt de votre demande d'aide initiale dans l'onglet VOTRE DOSSIER.",IF('[2]Données dossier'!$F$8&lt;[2]Données!$D$16,IF(V36="Catégorie A ou assimilé",[2]Données!$C$18,IF(V36="Catégorie B ou C ou assimilé",[2]Données!$C$19,IF(V36="Stagiaire",[2]Données!$C$17,""))), IF(V36="Catégorie A ou assimilé",[2]Données!$D$18,IF(V36="Catégorie B ou C ou assimilé",[2]Données!$D$19,IF(V36="Stagiaire",[2]Données!$D$17,"")))))))</f>
        <v>Renseigner la date de dépôt de la DA dans l'onglet Données dossier</v>
      </c>
      <c r="X36" s="408" t="str">
        <f t="shared" si="6"/>
        <v/>
      </c>
      <c r="Y36" s="409" t="str">
        <f t="shared" si="2"/>
        <v/>
      </c>
      <c r="Z36" s="407"/>
      <c r="AA36" s="410"/>
      <c r="AB36" s="411" t="str">
        <f t="shared" si="7"/>
        <v/>
      </c>
      <c r="AC36" s="412" t="str">
        <f t="shared" si="3"/>
        <v>Vérifier la saisie du bénéficiaire</v>
      </c>
      <c r="AD36" s="410"/>
      <c r="AE36" s="413" t="str">
        <f t="shared" si="8"/>
        <v/>
      </c>
      <c r="AF36" s="414" t="str">
        <f t="shared" si="4"/>
        <v/>
      </c>
      <c r="AG36" s="415"/>
      <c r="AH36" s="416"/>
      <c r="AI36" s="417"/>
      <c r="AJ36" s="418" t="str">
        <f t="shared" si="9"/>
        <v>Renseigner colonne AG et AH si concerné</v>
      </c>
      <c r="AK36" s="423" t="str">
        <f t="shared" si="10"/>
        <v/>
      </c>
      <c r="AL36" s="419" t="str">
        <f t="shared" si="11"/>
        <v/>
      </c>
      <c r="AM36" s="420"/>
      <c r="AN36" s="421"/>
      <c r="AO36" s="422">
        <f t="shared" si="12"/>
        <v>0</v>
      </c>
      <c r="AP36" s="424" t="str">
        <f t="shared" si="13"/>
        <v/>
      </c>
      <c r="AQ36" s="425">
        <f t="shared" si="5"/>
        <v>0</v>
      </c>
      <c r="AR36" s="426"/>
    </row>
    <row r="37" spans="1:44" ht="50.1" customHeight="1" x14ac:dyDescent="0.25">
      <c r="A37" s="404" t="str">
        <f>IF('2-DEPENSES PERS'!A36="","",'2-DEPENSES PERS'!A36)</f>
        <v/>
      </c>
      <c r="B37" s="404" t="str">
        <f>IF('2-DEPENSES PERS'!B36="","",'2-DEPENSES PERS'!B36)</f>
        <v/>
      </c>
      <c r="C37" s="404" t="str">
        <f>IF('2-DEPENSES PERS'!C36="","",'2-DEPENSES PERS'!C36)</f>
        <v/>
      </c>
      <c r="D37" s="404" t="str">
        <f>IF('2-DEPENSES PERS'!D36="","",'2-DEPENSES PERS'!D36)</f>
        <v/>
      </c>
      <c r="E37" s="404" t="str">
        <f>IF('2-DEPENSES PERS'!E36="","",'2-DEPENSES PERS'!E36)</f>
        <v/>
      </c>
      <c r="F37" s="404" t="str">
        <f>IF('2-DEPENSES PERS'!F36="","",'2-DEPENSES PERS'!F36)</f>
        <v/>
      </c>
      <c r="G37" s="430" t="str">
        <f>IF('2-DEPENSES PERS'!G36="","",'2-DEPENSES PERS'!G36)</f>
        <v/>
      </c>
      <c r="H37" s="404" t="str">
        <f>IF('2-DEPENSES PERS'!H36="","",'2-DEPENSES PERS'!H36)</f>
        <v/>
      </c>
      <c r="I37" s="431" t="str">
        <f>IF('2-DEPENSES PERS'!I36="","",'2-DEPENSES PERS'!I36)</f>
        <v/>
      </c>
      <c r="J37" s="430" t="str">
        <f>IF('2-DEPENSES PERS'!J36="","",'2-DEPENSES PERS'!J36)</f>
        <v/>
      </c>
      <c r="K37" s="404" t="str">
        <f>IF('2-DEPENSES PERS'!K36="","",'2-DEPENSES PERS'!K36)</f>
        <v/>
      </c>
      <c r="L37" s="431" t="str">
        <f>IF('2-DEPENSES PERS'!L36="","",'2-DEPENSES PERS'!L36)</f>
        <v/>
      </c>
      <c r="M37" s="430" t="str">
        <f>IF('2-DEPENSES PERS'!M36="","",'2-DEPENSES PERS'!M36)</f>
        <v>Renseigner les colonnes K et L</v>
      </c>
      <c r="N37" s="430" t="str">
        <f>IF('2-DEPENSES PERS'!N36="","",'2-DEPENSES PERS'!N36)</f>
        <v/>
      </c>
      <c r="O37" s="430" t="str">
        <f>IF('2-DEPENSES PERS'!O36="","",'2-DEPENSES PERS'!O36)</f>
        <v/>
      </c>
      <c r="P37" s="434" t="str">
        <f>IF('2-DEPENSES PERS'!P36="","",'2-DEPENSES PERS'!P36)</f>
        <v/>
      </c>
      <c r="Q37" s="427"/>
      <c r="R37" s="428"/>
      <c r="S37" s="405" t="str">
        <f t="shared" si="0"/>
        <v/>
      </c>
      <c r="T37" s="406" t="str">
        <f t="shared" si="1"/>
        <v/>
      </c>
      <c r="U37" s="407"/>
      <c r="V37" s="407"/>
      <c r="W37" s="406" t="str">
        <f>IF('[2]Données dossier'!$F$8="Renseigner colonne E","Renseigner la date de dépôt de la DA dans l'onglet Données dossier",IF(V37="","",IF('[2]Données dossier'!$F$8="","Remplir la date de dépôt de votre demande d'aide initiale dans l'onglet VOTRE DOSSIER.",IF('[2]Données dossier'!$F$8&lt;[2]Données!$D$16,IF(V37="Catégorie A ou assimilé",[2]Données!$C$18,IF(V37="Catégorie B ou C ou assimilé",[2]Données!$C$19,IF(V37="Stagiaire",[2]Données!$C$17,""))), IF(V37="Catégorie A ou assimilé",[2]Données!$D$18,IF(V37="Catégorie B ou C ou assimilé",[2]Données!$D$19,IF(V37="Stagiaire",[2]Données!$D$17,"")))))))</f>
        <v>Renseigner la date de dépôt de la DA dans l'onglet Données dossier</v>
      </c>
      <c r="X37" s="408" t="str">
        <f t="shared" si="6"/>
        <v/>
      </c>
      <c r="Y37" s="409" t="str">
        <f t="shared" si="2"/>
        <v/>
      </c>
      <c r="Z37" s="407"/>
      <c r="AA37" s="410"/>
      <c r="AB37" s="411" t="str">
        <f t="shared" si="7"/>
        <v/>
      </c>
      <c r="AC37" s="412" t="str">
        <f t="shared" si="3"/>
        <v>Vérifier la saisie du bénéficiaire</v>
      </c>
      <c r="AD37" s="410"/>
      <c r="AE37" s="413" t="str">
        <f t="shared" si="8"/>
        <v/>
      </c>
      <c r="AF37" s="414" t="str">
        <f t="shared" si="4"/>
        <v/>
      </c>
      <c r="AG37" s="415"/>
      <c r="AH37" s="416"/>
      <c r="AI37" s="417"/>
      <c r="AJ37" s="418" t="str">
        <f t="shared" si="9"/>
        <v>Renseigner colonne AG et AH si concerné</v>
      </c>
      <c r="AK37" s="423" t="str">
        <f t="shared" si="10"/>
        <v/>
      </c>
      <c r="AL37" s="419" t="str">
        <f t="shared" si="11"/>
        <v/>
      </c>
      <c r="AM37" s="420"/>
      <c r="AN37" s="421"/>
      <c r="AO37" s="422">
        <f t="shared" si="12"/>
        <v>0</v>
      </c>
      <c r="AP37" s="424" t="str">
        <f t="shared" si="13"/>
        <v/>
      </c>
      <c r="AQ37" s="425">
        <f t="shared" si="5"/>
        <v>0</v>
      </c>
      <c r="AR37" s="426"/>
    </row>
    <row r="38" spans="1:44" ht="50.1" customHeight="1" x14ac:dyDescent="0.25">
      <c r="A38" s="404" t="str">
        <f>IF('2-DEPENSES PERS'!A37="","",'2-DEPENSES PERS'!A37)</f>
        <v/>
      </c>
      <c r="B38" s="404" t="str">
        <f>IF('2-DEPENSES PERS'!B37="","",'2-DEPENSES PERS'!B37)</f>
        <v/>
      </c>
      <c r="C38" s="404" t="str">
        <f>IF('2-DEPENSES PERS'!C37="","",'2-DEPENSES PERS'!C37)</f>
        <v/>
      </c>
      <c r="D38" s="404" t="str">
        <f>IF('2-DEPENSES PERS'!D37="","",'2-DEPENSES PERS'!D37)</f>
        <v/>
      </c>
      <c r="E38" s="404" t="str">
        <f>IF('2-DEPENSES PERS'!E37="","",'2-DEPENSES PERS'!E37)</f>
        <v/>
      </c>
      <c r="F38" s="404" t="str">
        <f>IF('2-DEPENSES PERS'!F37="","",'2-DEPENSES PERS'!F37)</f>
        <v/>
      </c>
      <c r="G38" s="430" t="str">
        <f>IF('2-DEPENSES PERS'!G37="","",'2-DEPENSES PERS'!G37)</f>
        <v/>
      </c>
      <c r="H38" s="404" t="str">
        <f>IF('2-DEPENSES PERS'!H37="","",'2-DEPENSES PERS'!H37)</f>
        <v/>
      </c>
      <c r="I38" s="431" t="str">
        <f>IF('2-DEPENSES PERS'!I37="","",'2-DEPENSES PERS'!I37)</f>
        <v/>
      </c>
      <c r="J38" s="430" t="str">
        <f>IF('2-DEPENSES PERS'!J37="","",'2-DEPENSES PERS'!J37)</f>
        <v/>
      </c>
      <c r="K38" s="404" t="str">
        <f>IF('2-DEPENSES PERS'!K37="","",'2-DEPENSES PERS'!K37)</f>
        <v/>
      </c>
      <c r="L38" s="431" t="str">
        <f>IF('2-DEPENSES PERS'!L37="","",'2-DEPENSES PERS'!L37)</f>
        <v/>
      </c>
      <c r="M38" s="430" t="str">
        <f>IF('2-DEPENSES PERS'!M37="","",'2-DEPENSES PERS'!M37)</f>
        <v>Renseigner les colonnes K et L</v>
      </c>
      <c r="N38" s="430" t="str">
        <f>IF('2-DEPENSES PERS'!N37="","",'2-DEPENSES PERS'!N37)</f>
        <v/>
      </c>
      <c r="O38" s="430" t="str">
        <f>IF('2-DEPENSES PERS'!O37="","",'2-DEPENSES PERS'!O37)</f>
        <v/>
      </c>
      <c r="P38" s="434" t="str">
        <f>IF('2-DEPENSES PERS'!P37="","",'2-DEPENSES PERS'!P37)</f>
        <v/>
      </c>
      <c r="Q38" s="427"/>
      <c r="R38" s="428"/>
      <c r="S38" s="405" t="str">
        <f t="shared" si="0"/>
        <v/>
      </c>
      <c r="T38" s="406" t="str">
        <f t="shared" si="1"/>
        <v/>
      </c>
      <c r="U38" s="407"/>
      <c r="V38" s="407"/>
      <c r="W38" s="406" t="str">
        <f>IF('[2]Données dossier'!$F$8="Renseigner colonne E","Renseigner la date de dépôt de la DA dans l'onglet Données dossier",IF(V38="","",IF('[2]Données dossier'!$F$8="","Remplir la date de dépôt de votre demande d'aide initiale dans l'onglet VOTRE DOSSIER.",IF('[2]Données dossier'!$F$8&lt;[2]Données!$D$16,IF(V38="Catégorie A ou assimilé",[2]Données!$C$18,IF(V38="Catégorie B ou C ou assimilé",[2]Données!$C$19,IF(V38="Stagiaire",[2]Données!$C$17,""))), IF(V38="Catégorie A ou assimilé",[2]Données!$D$18,IF(V38="Catégorie B ou C ou assimilé",[2]Données!$D$19,IF(V38="Stagiaire",[2]Données!$D$17,"")))))))</f>
        <v>Renseigner la date de dépôt de la DA dans l'onglet Données dossier</v>
      </c>
      <c r="X38" s="408" t="str">
        <f t="shared" si="6"/>
        <v/>
      </c>
      <c r="Y38" s="409" t="str">
        <f t="shared" si="2"/>
        <v/>
      </c>
      <c r="Z38" s="407"/>
      <c r="AA38" s="410"/>
      <c r="AB38" s="411" t="str">
        <f t="shared" si="7"/>
        <v/>
      </c>
      <c r="AC38" s="412" t="str">
        <f t="shared" si="3"/>
        <v>Vérifier la saisie du bénéficiaire</v>
      </c>
      <c r="AD38" s="410"/>
      <c r="AE38" s="413" t="str">
        <f t="shared" si="8"/>
        <v/>
      </c>
      <c r="AF38" s="414" t="str">
        <f t="shared" si="4"/>
        <v/>
      </c>
      <c r="AG38" s="415"/>
      <c r="AH38" s="416"/>
      <c r="AI38" s="417"/>
      <c r="AJ38" s="418" t="str">
        <f t="shared" si="9"/>
        <v>Renseigner colonne AG et AH si concerné</v>
      </c>
      <c r="AK38" s="423" t="str">
        <f t="shared" si="10"/>
        <v/>
      </c>
      <c r="AL38" s="419" t="str">
        <f t="shared" si="11"/>
        <v/>
      </c>
      <c r="AM38" s="420"/>
      <c r="AN38" s="421"/>
      <c r="AO38" s="422">
        <f t="shared" si="12"/>
        <v>0</v>
      </c>
      <c r="AP38" s="424" t="str">
        <f t="shared" si="13"/>
        <v/>
      </c>
      <c r="AQ38" s="425">
        <f t="shared" si="5"/>
        <v>0</v>
      </c>
      <c r="AR38" s="426"/>
    </row>
    <row r="39" spans="1:44" ht="50.1" customHeight="1" x14ac:dyDescent="0.25">
      <c r="A39" s="404" t="str">
        <f>IF('2-DEPENSES PERS'!A38="","",'2-DEPENSES PERS'!A38)</f>
        <v/>
      </c>
      <c r="B39" s="404" t="str">
        <f>IF('2-DEPENSES PERS'!B38="","",'2-DEPENSES PERS'!B38)</f>
        <v/>
      </c>
      <c r="C39" s="404" t="str">
        <f>IF('2-DEPENSES PERS'!C38="","",'2-DEPENSES PERS'!C38)</f>
        <v/>
      </c>
      <c r="D39" s="404" t="str">
        <f>IF('2-DEPENSES PERS'!D38="","",'2-DEPENSES PERS'!D38)</f>
        <v/>
      </c>
      <c r="E39" s="404" t="str">
        <f>IF('2-DEPENSES PERS'!E38="","",'2-DEPENSES PERS'!E38)</f>
        <v/>
      </c>
      <c r="F39" s="404" t="str">
        <f>IF('2-DEPENSES PERS'!F38="","",'2-DEPENSES PERS'!F38)</f>
        <v/>
      </c>
      <c r="G39" s="430" t="str">
        <f>IF('2-DEPENSES PERS'!G38="","",'2-DEPENSES PERS'!G38)</f>
        <v/>
      </c>
      <c r="H39" s="404" t="str">
        <f>IF('2-DEPENSES PERS'!H38="","",'2-DEPENSES PERS'!H38)</f>
        <v/>
      </c>
      <c r="I39" s="431" t="str">
        <f>IF('2-DEPENSES PERS'!I38="","",'2-DEPENSES PERS'!I38)</f>
        <v/>
      </c>
      <c r="J39" s="430" t="str">
        <f>IF('2-DEPENSES PERS'!J38="","",'2-DEPENSES PERS'!J38)</f>
        <v/>
      </c>
      <c r="K39" s="404" t="str">
        <f>IF('2-DEPENSES PERS'!K38="","",'2-DEPENSES PERS'!K38)</f>
        <v/>
      </c>
      <c r="L39" s="431" t="str">
        <f>IF('2-DEPENSES PERS'!L38="","",'2-DEPENSES PERS'!L38)</f>
        <v/>
      </c>
      <c r="M39" s="430" t="str">
        <f>IF('2-DEPENSES PERS'!M38="","",'2-DEPENSES PERS'!M38)</f>
        <v>Renseigner les colonnes K et L</v>
      </c>
      <c r="N39" s="430" t="str">
        <f>IF('2-DEPENSES PERS'!N38="","",'2-DEPENSES PERS'!N38)</f>
        <v/>
      </c>
      <c r="O39" s="430" t="str">
        <f>IF('2-DEPENSES PERS'!O38="","",'2-DEPENSES PERS'!O38)</f>
        <v/>
      </c>
      <c r="P39" s="434" t="str">
        <f>IF('2-DEPENSES PERS'!P38="","",'2-DEPENSES PERS'!P38)</f>
        <v/>
      </c>
      <c r="Q39" s="427"/>
      <c r="R39" s="428"/>
      <c r="S39" s="405" t="str">
        <f t="shared" si="0"/>
        <v/>
      </c>
      <c r="T39" s="406" t="str">
        <f t="shared" si="1"/>
        <v/>
      </c>
      <c r="U39" s="407"/>
      <c r="V39" s="407"/>
      <c r="W39" s="406" t="str">
        <f>IF('[2]Données dossier'!$F$8="Renseigner colonne E","Renseigner la date de dépôt de la DA dans l'onglet Données dossier",IF(V39="","",IF('[2]Données dossier'!$F$8="","Remplir la date de dépôt de votre demande d'aide initiale dans l'onglet VOTRE DOSSIER.",IF('[2]Données dossier'!$F$8&lt;[2]Données!$D$16,IF(V39="Catégorie A ou assimilé",[2]Données!$C$18,IF(V39="Catégorie B ou C ou assimilé",[2]Données!$C$19,IF(V39="Stagiaire",[2]Données!$C$17,""))), IF(V39="Catégorie A ou assimilé",[2]Données!$D$18,IF(V39="Catégorie B ou C ou assimilé",[2]Données!$D$19,IF(V39="Stagiaire",[2]Données!$D$17,"")))))))</f>
        <v>Renseigner la date de dépôt de la DA dans l'onglet Données dossier</v>
      </c>
      <c r="X39" s="408" t="str">
        <f t="shared" si="6"/>
        <v/>
      </c>
      <c r="Y39" s="409" t="str">
        <f t="shared" si="2"/>
        <v/>
      </c>
      <c r="Z39" s="407"/>
      <c r="AA39" s="410"/>
      <c r="AB39" s="411" t="str">
        <f t="shared" si="7"/>
        <v/>
      </c>
      <c r="AC39" s="412" t="str">
        <f t="shared" si="3"/>
        <v>Vérifier la saisie du bénéficiaire</v>
      </c>
      <c r="AD39" s="410"/>
      <c r="AE39" s="413" t="str">
        <f t="shared" si="8"/>
        <v/>
      </c>
      <c r="AF39" s="414" t="str">
        <f t="shared" si="4"/>
        <v/>
      </c>
      <c r="AG39" s="415"/>
      <c r="AH39" s="416"/>
      <c r="AI39" s="417"/>
      <c r="AJ39" s="418" t="str">
        <f t="shared" si="9"/>
        <v>Renseigner colonne AG et AH si concerné</v>
      </c>
      <c r="AK39" s="423" t="str">
        <f t="shared" si="10"/>
        <v/>
      </c>
      <c r="AL39" s="419" t="str">
        <f t="shared" si="11"/>
        <v/>
      </c>
      <c r="AM39" s="420"/>
      <c r="AN39" s="421"/>
      <c r="AO39" s="422">
        <f t="shared" si="12"/>
        <v>0</v>
      </c>
      <c r="AP39" s="424" t="str">
        <f t="shared" si="13"/>
        <v/>
      </c>
      <c r="AQ39" s="425">
        <f t="shared" si="5"/>
        <v>0</v>
      </c>
      <c r="AR39" s="426"/>
    </row>
    <row r="40" spans="1:44" ht="50.1" customHeight="1" x14ac:dyDescent="0.25">
      <c r="A40" s="404" t="str">
        <f>IF('2-DEPENSES PERS'!A39="","",'2-DEPENSES PERS'!A39)</f>
        <v/>
      </c>
      <c r="B40" s="404" t="str">
        <f>IF('2-DEPENSES PERS'!B39="","",'2-DEPENSES PERS'!B39)</f>
        <v/>
      </c>
      <c r="C40" s="404" t="str">
        <f>IF('2-DEPENSES PERS'!C39="","",'2-DEPENSES PERS'!C39)</f>
        <v/>
      </c>
      <c r="D40" s="404" t="str">
        <f>IF('2-DEPENSES PERS'!D39="","",'2-DEPENSES PERS'!D39)</f>
        <v/>
      </c>
      <c r="E40" s="404" t="str">
        <f>IF('2-DEPENSES PERS'!E39="","",'2-DEPENSES PERS'!E39)</f>
        <v/>
      </c>
      <c r="F40" s="404" t="str">
        <f>IF('2-DEPENSES PERS'!F39="","",'2-DEPENSES PERS'!F39)</f>
        <v/>
      </c>
      <c r="G40" s="430" t="str">
        <f>IF('2-DEPENSES PERS'!G39="","",'2-DEPENSES PERS'!G39)</f>
        <v/>
      </c>
      <c r="H40" s="404" t="str">
        <f>IF('2-DEPENSES PERS'!H39="","",'2-DEPENSES PERS'!H39)</f>
        <v/>
      </c>
      <c r="I40" s="431" t="str">
        <f>IF('2-DEPENSES PERS'!I39="","",'2-DEPENSES PERS'!I39)</f>
        <v/>
      </c>
      <c r="J40" s="430" t="str">
        <f>IF('2-DEPENSES PERS'!J39="","",'2-DEPENSES PERS'!J39)</f>
        <v/>
      </c>
      <c r="K40" s="404" t="str">
        <f>IF('2-DEPENSES PERS'!K39="","",'2-DEPENSES PERS'!K39)</f>
        <v/>
      </c>
      <c r="L40" s="431" t="str">
        <f>IF('2-DEPENSES PERS'!L39="","",'2-DEPENSES PERS'!L39)</f>
        <v/>
      </c>
      <c r="M40" s="430" t="str">
        <f>IF('2-DEPENSES PERS'!M39="","",'2-DEPENSES PERS'!M39)</f>
        <v>Renseigner les colonnes K et L</v>
      </c>
      <c r="N40" s="430" t="str">
        <f>IF('2-DEPENSES PERS'!N39="","",'2-DEPENSES PERS'!N39)</f>
        <v/>
      </c>
      <c r="O40" s="430" t="str">
        <f>IF('2-DEPENSES PERS'!O39="","",'2-DEPENSES PERS'!O39)</f>
        <v/>
      </c>
      <c r="P40" s="434" t="str">
        <f>IF('2-DEPENSES PERS'!P39="","",'2-DEPENSES PERS'!P39)</f>
        <v/>
      </c>
      <c r="Q40" s="427"/>
      <c r="R40" s="428"/>
      <c r="S40" s="405" t="str">
        <f t="shared" si="0"/>
        <v/>
      </c>
      <c r="T40" s="406" t="str">
        <f t="shared" si="1"/>
        <v/>
      </c>
      <c r="U40" s="407"/>
      <c r="V40" s="407"/>
      <c r="W40" s="406" t="str">
        <f>IF('[2]Données dossier'!$F$8="Renseigner colonne E","Renseigner la date de dépôt de la DA dans l'onglet Données dossier",IF(V40="","",IF('[2]Données dossier'!$F$8="","Remplir la date de dépôt de votre demande d'aide initiale dans l'onglet VOTRE DOSSIER.",IF('[2]Données dossier'!$F$8&lt;[2]Données!$D$16,IF(V40="Catégorie A ou assimilé",[2]Données!$C$18,IF(V40="Catégorie B ou C ou assimilé",[2]Données!$C$19,IF(V40="Stagiaire",[2]Données!$C$17,""))), IF(V40="Catégorie A ou assimilé",[2]Données!$D$18,IF(V40="Catégorie B ou C ou assimilé",[2]Données!$D$19,IF(V40="Stagiaire",[2]Données!$D$17,"")))))))</f>
        <v>Renseigner la date de dépôt de la DA dans l'onglet Données dossier</v>
      </c>
      <c r="X40" s="408" t="str">
        <f t="shared" si="6"/>
        <v/>
      </c>
      <c r="Y40" s="409" t="str">
        <f t="shared" si="2"/>
        <v/>
      </c>
      <c r="Z40" s="407"/>
      <c r="AA40" s="410"/>
      <c r="AB40" s="411" t="str">
        <f t="shared" si="7"/>
        <v/>
      </c>
      <c r="AC40" s="412" t="str">
        <f t="shared" si="3"/>
        <v>Vérifier la saisie du bénéficiaire</v>
      </c>
      <c r="AD40" s="410"/>
      <c r="AE40" s="413" t="str">
        <f t="shared" si="8"/>
        <v/>
      </c>
      <c r="AF40" s="414" t="str">
        <f t="shared" si="4"/>
        <v/>
      </c>
      <c r="AG40" s="415"/>
      <c r="AH40" s="416"/>
      <c r="AI40" s="417"/>
      <c r="AJ40" s="418" t="str">
        <f t="shared" si="9"/>
        <v>Renseigner colonne AG et AH si concerné</v>
      </c>
      <c r="AK40" s="423" t="str">
        <f t="shared" si="10"/>
        <v/>
      </c>
      <c r="AL40" s="419" t="str">
        <f t="shared" si="11"/>
        <v/>
      </c>
      <c r="AM40" s="420"/>
      <c r="AN40" s="421"/>
      <c r="AO40" s="422">
        <f t="shared" si="12"/>
        <v>0</v>
      </c>
      <c r="AP40" s="424" t="str">
        <f t="shared" si="13"/>
        <v/>
      </c>
      <c r="AQ40" s="425">
        <f t="shared" si="5"/>
        <v>0</v>
      </c>
      <c r="AR40" s="426"/>
    </row>
    <row r="41" spans="1:44" ht="50.1" customHeight="1" x14ac:dyDescent="0.25">
      <c r="A41" s="404" t="str">
        <f>IF('2-DEPENSES PERS'!A40="","",'2-DEPENSES PERS'!A40)</f>
        <v/>
      </c>
      <c r="B41" s="404" t="str">
        <f>IF('2-DEPENSES PERS'!B40="","",'2-DEPENSES PERS'!B40)</f>
        <v/>
      </c>
      <c r="C41" s="404" t="str">
        <f>IF('2-DEPENSES PERS'!C40="","",'2-DEPENSES PERS'!C40)</f>
        <v/>
      </c>
      <c r="D41" s="404" t="str">
        <f>IF('2-DEPENSES PERS'!D40="","",'2-DEPENSES PERS'!D40)</f>
        <v/>
      </c>
      <c r="E41" s="404" t="str">
        <f>IF('2-DEPENSES PERS'!E40="","",'2-DEPENSES PERS'!E40)</f>
        <v/>
      </c>
      <c r="F41" s="404" t="str">
        <f>IF('2-DEPENSES PERS'!F40="","",'2-DEPENSES PERS'!F40)</f>
        <v/>
      </c>
      <c r="G41" s="430" t="str">
        <f>IF('2-DEPENSES PERS'!G40="","",'2-DEPENSES PERS'!G40)</f>
        <v/>
      </c>
      <c r="H41" s="404" t="str">
        <f>IF('2-DEPENSES PERS'!H40="","",'2-DEPENSES PERS'!H40)</f>
        <v/>
      </c>
      <c r="I41" s="431" t="str">
        <f>IF('2-DEPENSES PERS'!I40="","",'2-DEPENSES PERS'!I40)</f>
        <v/>
      </c>
      <c r="J41" s="430" t="str">
        <f>IF('2-DEPENSES PERS'!J40="","",'2-DEPENSES PERS'!J40)</f>
        <v/>
      </c>
      <c r="K41" s="404" t="str">
        <f>IF('2-DEPENSES PERS'!K40="","",'2-DEPENSES PERS'!K40)</f>
        <v/>
      </c>
      <c r="L41" s="431" t="str">
        <f>IF('2-DEPENSES PERS'!L40="","",'2-DEPENSES PERS'!L40)</f>
        <v/>
      </c>
      <c r="M41" s="430" t="str">
        <f>IF('2-DEPENSES PERS'!M40="","",'2-DEPENSES PERS'!M40)</f>
        <v>Renseigner les colonnes K et L</v>
      </c>
      <c r="N41" s="430" t="str">
        <f>IF('2-DEPENSES PERS'!N40="","",'2-DEPENSES PERS'!N40)</f>
        <v/>
      </c>
      <c r="O41" s="430" t="str">
        <f>IF('2-DEPENSES PERS'!O40="","",'2-DEPENSES PERS'!O40)</f>
        <v/>
      </c>
      <c r="P41" s="434" t="str">
        <f>IF('2-DEPENSES PERS'!P40="","",'2-DEPENSES PERS'!P40)</f>
        <v/>
      </c>
      <c r="Q41" s="427"/>
      <c r="R41" s="428"/>
      <c r="S41" s="405" t="str">
        <f t="shared" si="0"/>
        <v/>
      </c>
      <c r="T41" s="406" t="str">
        <f t="shared" si="1"/>
        <v/>
      </c>
      <c r="U41" s="407"/>
      <c r="V41" s="407"/>
      <c r="W41" s="406" t="str">
        <f>IF('[2]Données dossier'!$F$8="Renseigner colonne E","Renseigner la date de dépôt de la DA dans l'onglet Données dossier",IF(V41="","",IF('[2]Données dossier'!$F$8="","Remplir la date de dépôt de votre demande d'aide initiale dans l'onglet VOTRE DOSSIER.",IF('[2]Données dossier'!$F$8&lt;[2]Données!$D$16,IF(V41="Catégorie A ou assimilé",[2]Données!$C$18,IF(V41="Catégorie B ou C ou assimilé",[2]Données!$C$19,IF(V41="Stagiaire",[2]Données!$C$17,""))), IF(V41="Catégorie A ou assimilé",[2]Données!$D$18,IF(V41="Catégorie B ou C ou assimilé",[2]Données!$D$19,IF(V41="Stagiaire",[2]Données!$D$17,"")))))))</f>
        <v>Renseigner la date de dépôt de la DA dans l'onglet Données dossier</v>
      </c>
      <c r="X41" s="408" t="str">
        <f t="shared" si="6"/>
        <v/>
      </c>
      <c r="Y41" s="409" t="str">
        <f t="shared" si="2"/>
        <v/>
      </c>
      <c r="Z41" s="407"/>
      <c r="AA41" s="410"/>
      <c r="AB41" s="411" t="str">
        <f t="shared" si="7"/>
        <v/>
      </c>
      <c r="AC41" s="412" t="str">
        <f t="shared" si="3"/>
        <v>Vérifier la saisie du bénéficiaire</v>
      </c>
      <c r="AD41" s="410"/>
      <c r="AE41" s="413" t="str">
        <f t="shared" si="8"/>
        <v/>
      </c>
      <c r="AF41" s="414" t="str">
        <f t="shared" si="4"/>
        <v/>
      </c>
      <c r="AG41" s="415"/>
      <c r="AH41" s="416"/>
      <c r="AI41" s="417"/>
      <c r="AJ41" s="418" t="str">
        <f t="shared" si="9"/>
        <v>Renseigner colonne AG et AH si concerné</v>
      </c>
      <c r="AK41" s="423" t="str">
        <f t="shared" si="10"/>
        <v/>
      </c>
      <c r="AL41" s="419" t="str">
        <f t="shared" si="11"/>
        <v/>
      </c>
      <c r="AM41" s="420"/>
      <c r="AN41" s="421"/>
      <c r="AO41" s="422">
        <f t="shared" si="12"/>
        <v>0</v>
      </c>
      <c r="AP41" s="424" t="str">
        <f t="shared" si="13"/>
        <v/>
      </c>
      <c r="AQ41" s="425">
        <f t="shared" si="5"/>
        <v>0</v>
      </c>
      <c r="AR41" s="426"/>
    </row>
    <row r="42" spans="1:44" ht="50.1" customHeight="1" x14ac:dyDescent="0.25">
      <c r="A42" s="404" t="str">
        <f>IF('2-DEPENSES PERS'!A41="","",'2-DEPENSES PERS'!A41)</f>
        <v/>
      </c>
      <c r="B42" s="404" t="str">
        <f>IF('2-DEPENSES PERS'!B41="","",'2-DEPENSES PERS'!B41)</f>
        <v/>
      </c>
      <c r="C42" s="404" t="str">
        <f>IF('2-DEPENSES PERS'!C41="","",'2-DEPENSES PERS'!C41)</f>
        <v/>
      </c>
      <c r="D42" s="404" t="str">
        <f>IF('2-DEPENSES PERS'!D41="","",'2-DEPENSES PERS'!D41)</f>
        <v/>
      </c>
      <c r="E42" s="404" t="str">
        <f>IF('2-DEPENSES PERS'!E41="","",'2-DEPENSES PERS'!E41)</f>
        <v/>
      </c>
      <c r="F42" s="404" t="str">
        <f>IF('2-DEPENSES PERS'!F41="","",'2-DEPENSES PERS'!F41)</f>
        <v/>
      </c>
      <c r="G42" s="430" t="str">
        <f>IF('2-DEPENSES PERS'!G41="","",'2-DEPENSES PERS'!G41)</f>
        <v/>
      </c>
      <c r="H42" s="404" t="str">
        <f>IF('2-DEPENSES PERS'!H41="","",'2-DEPENSES PERS'!H41)</f>
        <v/>
      </c>
      <c r="I42" s="431" t="str">
        <f>IF('2-DEPENSES PERS'!I41="","",'2-DEPENSES PERS'!I41)</f>
        <v/>
      </c>
      <c r="J42" s="430" t="str">
        <f>IF('2-DEPENSES PERS'!J41="","",'2-DEPENSES PERS'!J41)</f>
        <v/>
      </c>
      <c r="K42" s="404" t="str">
        <f>IF('2-DEPENSES PERS'!K41="","",'2-DEPENSES PERS'!K41)</f>
        <v/>
      </c>
      <c r="L42" s="431" t="str">
        <f>IF('2-DEPENSES PERS'!L41="","",'2-DEPENSES PERS'!L41)</f>
        <v/>
      </c>
      <c r="M42" s="430" t="str">
        <f>IF('2-DEPENSES PERS'!M41="","",'2-DEPENSES PERS'!M41)</f>
        <v>Renseigner les colonnes K et L</v>
      </c>
      <c r="N42" s="430" t="str">
        <f>IF('2-DEPENSES PERS'!N41="","",'2-DEPENSES PERS'!N41)</f>
        <v/>
      </c>
      <c r="O42" s="430" t="str">
        <f>IF('2-DEPENSES PERS'!O41="","",'2-DEPENSES PERS'!O41)</f>
        <v/>
      </c>
      <c r="P42" s="434" t="str">
        <f>IF('2-DEPENSES PERS'!P41="","",'2-DEPENSES PERS'!P41)</f>
        <v/>
      </c>
      <c r="Q42" s="427"/>
      <c r="R42" s="428"/>
      <c r="S42" s="405" t="str">
        <f t="shared" si="0"/>
        <v/>
      </c>
      <c r="T42" s="406" t="str">
        <f t="shared" si="1"/>
        <v/>
      </c>
      <c r="U42" s="407"/>
      <c r="V42" s="407"/>
      <c r="W42" s="406" t="str">
        <f>IF('[2]Données dossier'!$F$8="Renseigner colonne E","Renseigner la date de dépôt de la DA dans l'onglet Données dossier",IF(V42="","",IF('[2]Données dossier'!$F$8="","Remplir la date de dépôt de votre demande d'aide initiale dans l'onglet VOTRE DOSSIER.",IF('[2]Données dossier'!$F$8&lt;[2]Données!$D$16,IF(V42="Catégorie A ou assimilé",[2]Données!$C$18,IF(V42="Catégorie B ou C ou assimilé",[2]Données!$C$19,IF(V42="Stagiaire",[2]Données!$C$17,""))), IF(V42="Catégorie A ou assimilé",[2]Données!$D$18,IF(V42="Catégorie B ou C ou assimilé",[2]Données!$D$19,IF(V42="Stagiaire",[2]Données!$D$17,"")))))))</f>
        <v>Renseigner la date de dépôt de la DA dans l'onglet Données dossier</v>
      </c>
      <c r="X42" s="408" t="str">
        <f t="shared" si="6"/>
        <v/>
      </c>
      <c r="Y42" s="409" t="str">
        <f t="shared" si="2"/>
        <v/>
      </c>
      <c r="Z42" s="407"/>
      <c r="AA42" s="410"/>
      <c r="AB42" s="411" t="str">
        <f t="shared" si="7"/>
        <v/>
      </c>
      <c r="AC42" s="412" t="str">
        <f t="shared" si="3"/>
        <v>Vérifier la saisie du bénéficiaire</v>
      </c>
      <c r="AD42" s="410"/>
      <c r="AE42" s="413" t="str">
        <f t="shared" si="8"/>
        <v/>
      </c>
      <c r="AF42" s="414" t="str">
        <f t="shared" si="4"/>
        <v/>
      </c>
      <c r="AG42" s="415"/>
      <c r="AH42" s="416"/>
      <c r="AI42" s="417"/>
      <c r="AJ42" s="418" t="str">
        <f t="shared" si="9"/>
        <v>Renseigner colonne AG et AH si concerné</v>
      </c>
      <c r="AK42" s="423" t="str">
        <f t="shared" si="10"/>
        <v/>
      </c>
      <c r="AL42" s="419" t="str">
        <f t="shared" si="11"/>
        <v/>
      </c>
      <c r="AM42" s="420"/>
      <c r="AN42" s="421"/>
      <c r="AO42" s="422">
        <f t="shared" si="12"/>
        <v>0</v>
      </c>
      <c r="AP42" s="424" t="str">
        <f t="shared" si="13"/>
        <v/>
      </c>
      <c r="AQ42" s="425">
        <f t="shared" si="5"/>
        <v>0</v>
      </c>
      <c r="AR42" s="426"/>
    </row>
    <row r="43" spans="1:44" ht="50.1" customHeight="1" x14ac:dyDescent="0.25">
      <c r="A43" s="404" t="str">
        <f>IF('2-DEPENSES PERS'!A42="","",'2-DEPENSES PERS'!A42)</f>
        <v/>
      </c>
      <c r="B43" s="404" t="str">
        <f>IF('2-DEPENSES PERS'!B42="","",'2-DEPENSES PERS'!B42)</f>
        <v/>
      </c>
      <c r="C43" s="404" t="str">
        <f>IF('2-DEPENSES PERS'!C42="","",'2-DEPENSES PERS'!C42)</f>
        <v/>
      </c>
      <c r="D43" s="404" t="str">
        <f>IF('2-DEPENSES PERS'!D42="","",'2-DEPENSES PERS'!D42)</f>
        <v/>
      </c>
      <c r="E43" s="404" t="str">
        <f>IF('2-DEPENSES PERS'!E42="","",'2-DEPENSES PERS'!E42)</f>
        <v/>
      </c>
      <c r="F43" s="404" t="str">
        <f>IF('2-DEPENSES PERS'!F42="","",'2-DEPENSES PERS'!F42)</f>
        <v/>
      </c>
      <c r="G43" s="430" t="str">
        <f>IF('2-DEPENSES PERS'!G42="","",'2-DEPENSES PERS'!G42)</f>
        <v/>
      </c>
      <c r="H43" s="404" t="str">
        <f>IF('2-DEPENSES PERS'!H42="","",'2-DEPENSES PERS'!H42)</f>
        <v/>
      </c>
      <c r="I43" s="431" t="str">
        <f>IF('2-DEPENSES PERS'!I42="","",'2-DEPENSES PERS'!I42)</f>
        <v/>
      </c>
      <c r="J43" s="430" t="str">
        <f>IF('2-DEPENSES PERS'!J42="","",'2-DEPENSES PERS'!J42)</f>
        <v/>
      </c>
      <c r="K43" s="404" t="str">
        <f>IF('2-DEPENSES PERS'!K42="","",'2-DEPENSES PERS'!K42)</f>
        <v/>
      </c>
      <c r="L43" s="431" t="str">
        <f>IF('2-DEPENSES PERS'!L42="","",'2-DEPENSES PERS'!L42)</f>
        <v/>
      </c>
      <c r="M43" s="430" t="str">
        <f>IF('2-DEPENSES PERS'!M42="","",'2-DEPENSES PERS'!M42)</f>
        <v>Renseigner les colonnes K et L</v>
      </c>
      <c r="N43" s="430" t="str">
        <f>IF('2-DEPENSES PERS'!N42="","",'2-DEPENSES PERS'!N42)</f>
        <v/>
      </c>
      <c r="O43" s="430" t="str">
        <f>IF('2-DEPENSES PERS'!O42="","",'2-DEPENSES PERS'!O42)</f>
        <v/>
      </c>
      <c r="P43" s="434" t="str">
        <f>IF('2-DEPENSES PERS'!P42="","",'2-DEPENSES PERS'!P42)</f>
        <v/>
      </c>
      <c r="Q43" s="427"/>
      <c r="R43" s="428"/>
      <c r="S43" s="405" t="str">
        <f t="shared" si="0"/>
        <v/>
      </c>
      <c r="T43" s="406" t="str">
        <f t="shared" si="1"/>
        <v/>
      </c>
      <c r="U43" s="407"/>
      <c r="V43" s="407"/>
      <c r="W43" s="406" t="str">
        <f>IF('[2]Données dossier'!$F$8="Renseigner colonne E","Renseigner la date de dépôt de la DA dans l'onglet Données dossier",IF(V43="","",IF('[2]Données dossier'!$F$8="","Remplir la date de dépôt de votre demande d'aide initiale dans l'onglet VOTRE DOSSIER.",IF('[2]Données dossier'!$F$8&lt;[2]Données!$D$16,IF(V43="Catégorie A ou assimilé",[2]Données!$C$18,IF(V43="Catégorie B ou C ou assimilé",[2]Données!$C$19,IF(V43="Stagiaire",[2]Données!$C$17,""))), IF(V43="Catégorie A ou assimilé",[2]Données!$D$18,IF(V43="Catégorie B ou C ou assimilé",[2]Données!$D$19,IF(V43="Stagiaire",[2]Données!$D$17,"")))))))</f>
        <v>Renseigner la date de dépôt de la DA dans l'onglet Données dossier</v>
      </c>
      <c r="X43" s="408" t="str">
        <f t="shared" si="6"/>
        <v/>
      </c>
      <c r="Y43" s="409" t="str">
        <f t="shared" si="2"/>
        <v/>
      </c>
      <c r="Z43" s="407"/>
      <c r="AA43" s="410"/>
      <c r="AB43" s="411" t="str">
        <f t="shared" si="7"/>
        <v/>
      </c>
      <c r="AC43" s="412" t="str">
        <f t="shared" si="3"/>
        <v>Vérifier la saisie du bénéficiaire</v>
      </c>
      <c r="AD43" s="410"/>
      <c r="AE43" s="413" t="str">
        <f t="shared" si="8"/>
        <v/>
      </c>
      <c r="AF43" s="414" t="str">
        <f t="shared" si="4"/>
        <v/>
      </c>
      <c r="AG43" s="415"/>
      <c r="AH43" s="416"/>
      <c r="AI43" s="417"/>
      <c r="AJ43" s="418" t="str">
        <f t="shared" si="9"/>
        <v>Renseigner colonne AG et AH si concerné</v>
      </c>
      <c r="AK43" s="423" t="str">
        <f t="shared" si="10"/>
        <v/>
      </c>
      <c r="AL43" s="419" t="str">
        <f t="shared" si="11"/>
        <v/>
      </c>
      <c r="AM43" s="420"/>
      <c r="AN43" s="421"/>
      <c r="AO43" s="422">
        <f t="shared" si="12"/>
        <v>0</v>
      </c>
      <c r="AP43" s="424" t="str">
        <f t="shared" si="13"/>
        <v/>
      </c>
      <c r="AQ43" s="425">
        <f t="shared" si="5"/>
        <v>0</v>
      </c>
      <c r="AR43" s="426"/>
    </row>
    <row r="44" spans="1:44" ht="50.1" customHeight="1" x14ac:dyDescent="0.25">
      <c r="A44" s="404" t="str">
        <f>IF('2-DEPENSES PERS'!A43="","",'2-DEPENSES PERS'!A43)</f>
        <v/>
      </c>
      <c r="B44" s="404" t="str">
        <f>IF('2-DEPENSES PERS'!B43="","",'2-DEPENSES PERS'!B43)</f>
        <v/>
      </c>
      <c r="C44" s="404" t="str">
        <f>IF('2-DEPENSES PERS'!C43="","",'2-DEPENSES PERS'!C43)</f>
        <v/>
      </c>
      <c r="D44" s="404" t="str">
        <f>IF('2-DEPENSES PERS'!D43="","",'2-DEPENSES PERS'!D43)</f>
        <v/>
      </c>
      <c r="E44" s="404" t="str">
        <f>IF('2-DEPENSES PERS'!E43="","",'2-DEPENSES PERS'!E43)</f>
        <v/>
      </c>
      <c r="F44" s="404" t="str">
        <f>IF('2-DEPENSES PERS'!F43="","",'2-DEPENSES PERS'!F43)</f>
        <v/>
      </c>
      <c r="G44" s="430" t="str">
        <f>IF('2-DEPENSES PERS'!G43="","",'2-DEPENSES PERS'!G43)</f>
        <v/>
      </c>
      <c r="H44" s="404" t="str">
        <f>IF('2-DEPENSES PERS'!H43="","",'2-DEPENSES PERS'!H43)</f>
        <v/>
      </c>
      <c r="I44" s="431" t="str">
        <f>IF('2-DEPENSES PERS'!I43="","",'2-DEPENSES PERS'!I43)</f>
        <v/>
      </c>
      <c r="J44" s="430" t="str">
        <f>IF('2-DEPENSES PERS'!J43="","",'2-DEPENSES PERS'!J43)</f>
        <v/>
      </c>
      <c r="K44" s="404" t="str">
        <f>IF('2-DEPENSES PERS'!K43="","",'2-DEPENSES PERS'!K43)</f>
        <v/>
      </c>
      <c r="L44" s="431" t="str">
        <f>IF('2-DEPENSES PERS'!L43="","",'2-DEPENSES PERS'!L43)</f>
        <v/>
      </c>
      <c r="M44" s="430" t="str">
        <f>IF('2-DEPENSES PERS'!M43="","",'2-DEPENSES PERS'!M43)</f>
        <v>Renseigner les colonnes K et L</v>
      </c>
      <c r="N44" s="430" t="str">
        <f>IF('2-DEPENSES PERS'!N43="","",'2-DEPENSES PERS'!N43)</f>
        <v/>
      </c>
      <c r="O44" s="430" t="str">
        <f>IF('2-DEPENSES PERS'!O43="","",'2-DEPENSES PERS'!O43)</f>
        <v/>
      </c>
      <c r="P44" s="434" t="str">
        <f>IF('2-DEPENSES PERS'!P43="","",'2-DEPENSES PERS'!P43)</f>
        <v/>
      </c>
      <c r="Q44" s="427"/>
      <c r="R44" s="428"/>
      <c r="S44" s="405" t="str">
        <f t="shared" ref="S44:S75" si="14">E44</f>
        <v/>
      </c>
      <c r="T44" s="406" t="str">
        <f t="shared" ref="T44:T75" si="15">F44</f>
        <v/>
      </c>
      <c r="U44" s="407"/>
      <c r="V44" s="407"/>
      <c r="W44" s="406" t="str">
        <f>IF('[2]Données dossier'!$F$8="Renseigner colonne E","Renseigner la date de dépôt de la DA dans l'onglet Données dossier",IF(V44="","",IF('[2]Données dossier'!$F$8="","Remplir la date de dépôt de votre demande d'aide initiale dans l'onglet VOTRE DOSSIER.",IF('[2]Données dossier'!$F$8&lt;[2]Données!$D$16,IF(V44="Catégorie A ou assimilé",[2]Données!$C$18,IF(V44="Catégorie B ou C ou assimilé",[2]Données!$C$19,IF(V44="Stagiaire",[2]Données!$C$17,""))), IF(V44="Catégorie A ou assimilé",[2]Données!$D$18,IF(V44="Catégorie B ou C ou assimilé",[2]Données!$D$19,IF(V44="Stagiaire",[2]Données!$D$17,"")))))))</f>
        <v>Renseigner la date de dépôt de la DA dans l'onglet Données dossier</v>
      </c>
      <c r="X44" s="408" t="str">
        <f t="shared" si="6"/>
        <v/>
      </c>
      <c r="Y44" s="409" t="str">
        <f t="shared" ref="Y44:Y75" si="16">G44</f>
        <v/>
      </c>
      <c r="Z44" s="407"/>
      <c r="AA44" s="410"/>
      <c r="AB44" s="411" t="str">
        <f t="shared" si="7"/>
        <v/>
      </c>
      <c r="AC44" s="412" t="str">
        <f t="shared" ref="AC44:AC75" si="17">IF(H44="","Vérifier la saisie du bénéficiaire",IF(H44="NON",1,IF(H44="oui",I44)))</f>
        <v>Vérifier la saisie du bénéficiaire</v>
      </c>
      <c r="AD44" s="410"/>
      <c r="AE44" s="413" t="str">
        <f t="shared" si="8"/>
        <v/>
      </c>
      <c r="AF44" s="414" t="str">
        <f t="shared" ref="AF44:AF75" si="18">IF(K44="","",IF(K44="Oui",CONCATENATE("Taux fixe de ",L44*100," %"),"Taux variable"))</f>
        <v/>
      </c>
      <c r="AG44" s="415"/>
      <c r="AH44" s="416"/>
      <c r="AI44" s="417"/>
      <c r="AJ44" s="418" t="str">
        <f t="shared" si="9"/>
        <v>Renseigner colonne AG et AH si concerné</v>
      </c>
      <c r="AK44" s="423" t="str">
        <f t="shared" si="10"/>
        <v/>
      </c>
      <c r="AL44" s="419" t="str">
        <f t="shared" si="11"/>
        <v/>
      </c>
      <c r="AM44" s="420"/>
      <c r="AN44" s="421"/>
      <c r="AO44" s="422">
        <f t="shared" si="12"/>
        <v>0</v>
      </c>
      <c r="AP44" s="424" t="str">
        <f t="shared" si="13"/>
        <v/>
      </c>
      <c r="AQ44" s="425">
        <f t="shared" ref="AQ44:AQ75" si="19">IFERROR(AP44*X44,0)</f>
        <v>0</v>
      </c>
      <c r="AR44" s="426"/>
    </row>
    <row r="45" spans="1:44" ht="50.1" customHeight="1" x14ac:dyDescent="0.25">
      <c r="A45" s="404" t="str">
        <f>IF('2-DEPENSES PERS'!A44="","",'2-DEPENSES PERS'!A44)</f>
        <v/>
      </c>
      <c r="B45" s="404" t="str">
        <f>IF('2-DEPENSES PERS'!B44="","",'2-DEPENSES PERS'!B44)</f>
        <v/>
      </c>
      <c r="C45" s="404" t="str">
        <f>IF('2-DEPENSES PERS'!C44="","",'2-DEPENSES PERS'!C44)</f>
        <v/>
      </c>
      <c r="D45" s="404" t="str">
        <f>IF('2-DEPENSES PERS'!D44="","",'2-DEPENSES PERS'!D44)</f>
        <v/>
      </c>
      <c r="E45" s="404" t="str">
        <f>IF('2-DEPENSES PERS'!E44="","",'2-DEPENSES PERS'!E44)</f>
        <v/>
      </c>
      <c r="F45" s="404" t="str">
        <f>IF('2-DEPENSES PERS'!F44="","",'2-DEPENSES PERS'!F44)</f>
        <v/>
      </c>
      <c r="G45" s="430" t="str">
        <f>IF('2-DEPENSES PERS'!G44="","",'2-DEPENSES PERS'!G44)</f>
        <v/>
      </c>
      <c r="H45" s="404" t="str">
        <f>IF('2-DEPENSES PERS'!H44="","",'2-DEPENSES PERS'!H44)</f>
        <v/>
      </c>
      <c r="I45" s="431" t="str">
        <f>IF('2-DEPENSES PERS'!I44="","",'2-DEPENSES PERS'!I44)</f>
        <v/>
      </c>
      <c r="J45" s="430" t="str">
        <f>IF('2-DEPENSES PERS'!J44="","",'2-DEPENSES PERS'!J44)</f>
        <v/>
      </c>
      <c r="K45" s="404" t="str">
        <f>IF('2-DEPENSES PERS'!K44="","",'2-DEPENSES PERS'!K44)</f>
        <v/>
      </c>
      <c r="L45" s="431" t="str">
        <f>IF('2-DEPENSES PERS'!L44="","",'2-DEPENSES PERS'!L44)</f>
        <v/>
      </c>
      <c r="M45" s="430" t="str">
        <f>IF('2-DEPENSES PERS'!M44="","",'2-DEPENSES PERS'!M44)</f>
        <v>Renseigner les colonnes K et L</v>
      </c>
      <c r="N45" s="430" t="str">
        <f>IF('2-DEPENSES PERS'!N44="","",'2-DEPENSES PERS'!N44)</f>
        <v/>
      </c>
      <c r="O45" s="430" t="str">
        <f>IF('2-DEPENSES PERS'!O44="","",'2-DEPENSES PERS'!O44)</f>
        <v/>
      </c>
      <c r="P45" s="434" t="str">
        <f>IF('2-DEPENSES PERS'!P44="","",'2-DEPENSES PERS'!P44)</f>
        <v/>
      </c>
      <c r="Q45" s="427"/>
      <c r="R45" s="428"/>
      <c r="S45" s="405" t="str">
        <f t="shared" si="14"/>
        <v/>
      </c>
      <c r="T45" s="406" t="str">
        <f t="shared" si="15"/>
        <v/>
      </c>
      <c r="U45" s="407"/>
      <c r="V45" s="407"/>
      <c r="W45" s="406" t="str">
        <f>IF('[2]Données dossier'!$F$8="Renseigner colonne E","Renseigner la date de dépôt de la DA dans l'onglet Données dossier",IF(V45="","",IF('[2]Données dossier'!$F$8="","Remplir la date de dépôt de votre demande d'aide initiale dans l'onglet VOTRE DOSSIER.",IF('[2]Données dossier'!$F$8&lt;[2]Données!$D$16,IF(V45="Catégorie A ou assimilé",[2]Données!$C$18,IF(V45="Catégorie B ou C ou assimilé",[2]Données!$C$19,IF(V45="Stagiaire",[2]Données!$C$17,""))), IF(V45="Catégorie A ou assimilé",[2]Données!$D$18,IF(V45="Catégorie B ou C ou assimilé",[2]Données!$D$19,IF(V45="Stagiaire",[2]Données!$D$17,"")))))))</f>
        <v>Renseigner la date de dépôt de la DA dans l'onglet Données dossier</v>
      </c>
      <c r="X45" s="408" t="str">
        <f t="shared" si="6"/>
        <v/>
      </c>
      <c r="Y45" s="409" t="str">
        <f t="shared" si="16"/>
        <v/>
      </c>
      <c r="Z45" s="407"/>
      <c r="AA45" s="410"/>
      <c r="AB45" s="411" t="str">
        <f t="shared" si="7"/>
        <v/>
      </c>
      <c r="AC45" s="412" t="str">
        <f t="shared" si="17"/>
        <v>Vérifier la saisie du bénéficiaire</v>
      </c>
      <c r="AD45" s="410"/>
      <c r="AE45" s="413" t="str">
        <f t="shared" si="8"/>
        <v/>
      </c>
      <c r="AF45" s="414" t="str">
        <f t="shared" si="18"/>
        <v/>
      </c>
      <c r="AG45" s="415"/>
      <c r="AH45" s="416"/>
      <c r="AI45" s="417"/>
      <c r="AJ45" s="418" t="str">
        <f t="shared" si="9"/>
        <v>Renseigner colonne AG et AH si concerné</v>
      </c>
      <c r="AK45" s="423" t="str">
        <f t="shared" si="10"/>
        <v/>
      </c>
      <c r="AL45" s="419" t="str">
        <f t="shared" si="11"/>
        <v/>
      </c>
      <c r="AM45" s="420"/>
      <c r="AN45" s="421"/>
      <c r="AO45" s="422">
        <f t="shared" si="12"/>
        <v>0</v>
      </c>
      <c r="AP45" s="424" t="str">
        <f t="shared" si="13"/>
        <v/>
      </c>
      <c r="AQ45" s="425">
        <f t="shared" si="19"/>
        <v>0</v>
      </c>
      <c r="AR45" s="426"/>
    </row>
    <row r="46" spans="1:44" ht="50.1" customHeight="1" x14ac:dyDescent="0.25">
      <c r="A46" s="404" t="str">
        <f>IF('2-DEPENSES PERS'!A45="","",'2-DEPENSES PERS'!A45)</f>
        <v/>
      </c>
      <c r="B46" s="404" t="str">
        <f>IF('2-DEPENSES PERS'!B45="","",'2-DEPENSES PERS'!B45)</f>
        <v/>
      </c>
      <c r="C46" s="404" t="str">
        <f>IF('2-DEPENSES PERS'!C45="","",'2-DEPENSES PERS'!C45)</f>
        <v/>
      </c>
      <c r="D46" s="404" t="str">
        <f>IF('2-DEPENSES PERS'!D45="","",'2-DEPENSES PERS'!D45)</f>
        <v/>
      </c>
      <c r="E46" s="404" t="str">
        <f>IF('2-DEPENSES PERS'!E45="","",'2-DEPENSES PERS'!E45)</f>
        <v/>
      </c>
      <c r="F46" s="404" t="str">
        <f>IF('2-DEPENSES PERS'!F45="","",'2-DEPENSES PERS'!F45)</f>
        <v/>
      </c>
      <c r="G46" s="430" t="str">
        <f>IF('2-DEPENSES PERS'!G45="","",'2-DEPENSES PERS'!G45)</f>
        <v/>
      </c>
      <c r="H46" s="404" t="str">
        <f>IF('2-DEPENSES PERS'!H45="","",'2-DEPENSES PERS'!H45)</f>
        <v/>
      </c>
      <c r="I46" s="431" t="str">
        <f>IF('2-DEPENSES PERS'!I45="","",'2-DEPENSES PERS'!I45)</f>
        <v/>
      </c>
      <c r="J46" s="430" t="str">
        <f>IF('2-DEPENSES PERS'!J45="","",'2-DEPENSES PERS'!J45)</f>
        <v/>
      </c>
      <c r="K46" s="404" t="str">
        <f>IF('2-DEPENSES PERS'!K45="","",'2-DEPENSES PERS'!K45)</f>
        <v/>
      </c>
      <c r="L46" s="431" t="str">
        <f>IF('2-DEPENSES PERS'!L45="","",'2-DEPENSES PERS'!L45)</f>
        <v/>
      </c>
      <c r="M46" s="430" t="str">
        <f>IF('2-DEPENSES PERS'!M45="","",'2-DEPENSES PERS'!M45)</f>
        <v>Renseigner les colonnes K et L</v>
      </c>
      <c r="N46" s="430" t="str">
        <f>IF('2-DEPENSES PERS'!N45="","",'2-DEPENSES PERS'!N45)</f>
        <v/>
      </c>
      <c r="O46" s="430" t="str">
        <f>IF('2-DEPENSES PERS'!O45="","",'2-DEPENSES PERS'!O45)</f>
        <v/>
      </c>
      <c r="P46" s="434" t="str">
        <f>IF('2-DEPENSES PERS'!P45="","",'2-DEPENSES PERS'!P45)</f>
        <v/>
      </c>
      <c r="Q46" s="427"/>
      <c r="R46" s="428"/>
      <c r="S46" s="405" t="str">
        <f t="shared" si="14"/>
        <v/>
      </c>
      <c r="T46" s="406" t="str">
        <f t="shared" si="15"/>
        <v/>
      </c>
      <c r="U46" s="407"/>
      <c r="V46" s="407"/>
      <c r="W46" s="406" t="str">
        <f>IF('[2]Données dossier'!$F$8="Renseigner colonne E","Renseigner la date de dépôt de la DA dans l'onglet Données dossier",IF(V46="","",IF('[2]Données dossier'!$F$8="","Remplir la date de dépôt de votre demande d'aide initiale dans l'onglet VOTRE DOSSIER.",IF('[2]Données dossier'!$F$8&lt;[2]Données!$D$16,IF(V46="Catégorie A ou assimilé",[2]Données!$C$18,IF(V46="Catégorie B ou C ou assimilé",[2]Données!$C$19,IF(V46="Stagiaire",[2]Données!$C$17,""))), IF(V46="Catégorie A ou assimilé",[2]Données!$D$18,IF(V46="Catégorie B ou C ou assimilé",[2]Données!$D$19,IF(V46="Stagiaire",[2]Données!$D$17,"")))))))</f>
        <v>Renseigner la date de dépôt de la DA dans l'onglet Données dossier</v>
      </c>
      <c r="X46" s="408" t="str">
        <f t="shared" si="6"/>
        <v/>
      </c>
      <c r="Y46" s="409" t="str">
        <f t="shared" si="16"/>
        <v/>
      </c>
      <c r="Z46" s="407"/>
      <c r="AA46" s="410"/>
      <c r="AB46" s="411" t="str">
        <f t="shared" si="7"/>
        <v/>
      </c>
      <c r="AC46" s="412" t="str">
        <f t="shared" si="17"/>
        <v>Vérifier la saisie du bénéficiaire</v>
      </c>
      <c r="AD46" s="410"/>
      <c r="AE46" s="413" t="str">
        <f t="shared" si="8"/>
        <v/>
      </c>
      <c r="AF46" s="414" t="str">
        <f t="shared" si="18"/>
        <v/>
      </c>
      <c r="AG46" s="415"/>
      <c r="AH46" s="416"/>
      <c r="AI46" s="417"/>
      <c r="AJ46" s="418" t="str">
        <f t="shared" si="9"/>
        <v>Renseigner colonne AG et AH si concerné</v>
      </c>
      <c r="AK46" s="423" t="str">
        <f t="shared" si="10"/>
        <v/>
      </c>
      <c r="AL46" s="419" t="str">
        <f t="shared" si="11"/>
        <v/>
      </c>
      <c r="AM46" s="420"/>
      <c r="AN46" s="421"/>
      <c r="AO46" s="422">
        <f t="shared" si="12"/>
        <v>0</v>
      </c>
      <c r="AP46" s="424" t="str">
        <f t="shared" si="13"/>
        <v/>
      </c>
      <c r="AQ46" s="425">
        <f t="shared" si="19"/>
        <v>0</v>
      </c>
      <c r="AR46" s="426"/>
    </row>
    <row r="47" spans="1:44" ht="50.1" customHeight="1" x14ac:dyDescent="0.25">
      <c r="A47" s="404" t="str">
        <f>IF('2-DEPENSES PERS'!A46="","",'2-DEPENSES PERS'!A46)</f>
        <v/>
      </c>
      <c r="B47" s="404" t="str">
        <f>IF('2-DEPENSES PERS'!B46="","",'2-DEPENSES PERS'!B46)</f>
        <v/>
      </c>
      <c r="C47" s="404" t="str">
        <f>IF('2-DEPENSES PERS'!C46="","",'2-DEPENSES PERS'!C46)</f>
        <v/>
      </c>
      <c r="D47" s="404" t="str">
        <f>IF('2-DEPENSES PERS'!D46="","",'2-DEPENSES PERS'!D46)</f>
        <v/>
      </c>
      <c r="E47" s="404" t="str">
        <f>IF('2-DEPENSES PERS'!E46="","",'2-DEPENSES PERS'!E46)</f>
        <v/>
      </c>
      <c r="F47" s="404" t="str">
        <f>IF('2-DEPENSES PERS'!F46="","",'2-DEPENSES PERS'!F46)</f>
        <v/>
      </c>
      <c r="G47" s="430" t="str">
        <f>IF('2-DEPENSES PERS'!G46="","",'2-DEPENSES PERS'!G46)</f>
        <v/>
      </c>
      <c r="H47" s="404" t="str">
        <f>IF('2-DEPENSES PERS'!H46="","",'2-DEPENSES PERS'!H46)</f>
        <v/>
      </c>
      <c r="I47" s="431" t="str">
        <f>IF('2-DEPENSES PERS'!I46="","",'2-DEPENSES PERS'!I46)</f>
        <v/>
      </c>
      <c r="J47" s="430" t="str">
        <f>IF('2-DEPENSES PERS'!J46="","",'2-DEPENSES PERS'!J46)</f>
        <v/>
      </c>
      <c r="K47" s="404" t="str">
        <f>IF('2-DEPENSES PERS'!K46="","",'2-DEPENSES PERS'!K46)</f>
        <v/>
      </c>
      <c r="L47" s="431" t="str">
        <f>IF('2-DEPENSES PERS'!L46="","",'2-DEPENSES PERS'!L46)</f>
        <v/>
      </c>
      <c r="M47" s="430" t="str">
        <f>IF('2-DEPENSES PERS'!M46="","",'2-DEPENSES PERS'!M46)</f>
        <v>Renseigner les colonnes K et L</v>
      </c>
      <c r="N47" s="430" t="str">
        <f>IF('2-DEPENSES PERS'!N46="","",'2-DEPENSES PERS'!N46)</f>
        <v/>
      </c>
      <c r="O47" s="430" t="str">
        <f>IF('2-DEPENSES PERS'!O46="","",'2-DEPENSES PERS'!O46)</f>
        <v/>
      </c>
      <c r="P47" s="434" t="str">
        <f>IF('2-DEPENSES PERS'!P46="","",'2-DEPENSES PERS'!P46)</f>
        <v/>
      </c>
      <c r="Q47" s="427"/>
      <c r="R47" s="428"/>
      <c r="S47" s="405" t="str">
        <f t="shared" si="14"/>
        <v/>
      </c>
      <c r="T47" s="406" t="str">
        <f t="shared" si="15"/>
        <v/>
      </c>
      <c r="U47" s="407"/>
      <c r="V47" s="407"/>
      <c r="W47" s="406" t="str">
        <f>IF('[2]Données dossier'!$F$8="Renseigner colonne E","Renseigner la date de dépôt de la DA dans l'onglet Données dossier",IF(V47="","",IF('[2]Données dossier'!$F$8="","Remplir la date de dépôt de votre demande d'aide initiale dans l'onglet VOTRE DOSSIER.",IF('[2]Données dossier'!$F$8&lt;[2]Données!$D$16,IF(V47="Catégorie A ou assimilé",[2]Données!$C$18,IF(V47="Catégorie B ou C ou assimilé",[2]Données!$C$19,IF(V47="Stagiaire",[2]Données!$C$17,""))), IF(V47="Catégorie A ou assimilé",[2]Données!$D$18,IF(V47="Catégorie B ou C ou assimilé",[2]Données!$D$19,IF(V47="Stagiaire",[2]Données!$D$17,"")))))))</f>
        <v>Renseigner la date de dépôt de la DA dans l'onglet Données dossier</v>
      </c>
      <c r="X47" s="408" t="str">
        <f t="shared" si="6"/>
        <v/>
      </c>
      <c r="Y47" s="409" t="str">
        <f t="shared" si="16"/>
        <v/>
      </c>
      <c r="Z47" s="407"/>
      <c r="AA47" s="410"/>
      <c r="AB47" s="411" t="str">
        <f t="shared" si="7"/>
        <v/>
      </c>
      <c r="AC47" s="412" t="str">
        <f t="shared" si="17"/>
        <v>Vérifier la saisie du bénéficiaire</v>
      </c>
      <c r="AD47" s="410"/>
      <c r="AE47" s="413" t="str">
        <f t="shared" si="8"/>
        <v/>
      </c>
      <c r="AF47" s="414" t="str">
        <f t="shared" si="18"/>
        <v/>
      </c>
      <c r="AG47" s="415"/>
      <c r="AH47" s="416"/>
      <c r="AI47" s="417"/>
      <c r="AJ47" s="418" t="str">
        <f t="shared" si="9"/>
        <v>Renseigner colonne AG et AH si concerné</v>
      </c>
      <c r="AK47" s="423" t="str">
        <f t="shared" si="10"/>
        <v/>
      </c>
      <c r="AL47" s="419" t="str">
        <f t="shared" si="11"/>
        <v/>
      </c>
      <c r="AM47" s="420"/>
      <c r="AN47" s="421"/>
      <c r="AO47" s="422">
        <f t="shared" si="12"/>
        <v>0</v>
      </c>
      <c r="AP47" s="424" t="str">
        <f t="shared" si="13"/>
        <v/>
      </c>
      <c r="AQ47" s="425">
        <f t="shared" si="19"/>
        <v>0</v>
      </c>
      <c r="AR47" s="426"/>
    </row>
    <row r="48" spans="1:44" ht="50.1" customHeight="1" x14ac:dyDescent="0.25">
      <c r="A48" s="404" t="str">
        <f>IF('2-DEPENSES PERS'!A47="","",'2-DEPENSES PERS'!A47)</f>
        <v/>
      </c>
      <c r="B48" s="404" t="str">
        <f>IF('2-DEPENSES PERS'!B47="","",'2-DEPENSES PERS'!B47)</f>
        <v/>
      </c>
      <c r="C48" s="404" t="str">
        <f>IF('2-DEPENSES PERS'!C47="","",'2-DEPENSES PERS'!C47)</f>
        <v/>
      </c>
      <c r="D48" s="404" t="str">
        <f>IF('2-DEPENSES PERS'!D47="","",'2-DEPENSES PERS'!D47)</f>
        <v/>
      </c>
      <c r="E48" s="404" t="str">
        <f>IF('2-DEPENSES PERS'!E47="","",'2-DEPENSES PERS'!E47)</f>
        <v/>
      </c>
      <c r="F48" s="404" t="str">
        <f>IF('2-DEPENSES PERS'!F47="","",'2-DEPENSES PERS'!F47)</f>
        <v/>
      </c>
      <c r="G48" s="430" t="str">
        <f>IF('2-DEPENSES PERS'!G47="","",'2-DEPENSES PERS'!G47)</f>
        <v/>
      </c>
      <c r="H48" s="404" t="str">
        <f>IF('2-DEPENSES PERS'!H47="","",'2-DEPENSES PERS'!H47)</f>
        <v/>
      </c>
      <c r="I48" s="431" t="str">
        <f>IF('2-DEPENSES PERS'!I47="","",'2-DEPENSES PERS'!I47)</f>
        <v/>
      </c>
      <c r="J48" s="430" t="str">
        <f>IF('2-DEPENSES PERS'!J47="","",'2-DEPENSES PERS'!J47)</f>
        <v/>
      </c>
      <c r="K48" s="404" t="str">
        <f>IF('2-DEPENSES PERS'!K47="","",'2-DEPENSES PERS'!K47)</f>
        <v/>
      </c>
      <c r="L48" s="431" t="str">
        <f>IF('2-DEPENSES PERS'!L47="","",'2-DEPENSES PERS'!L47)</f>
        <v/>
      </c>
      <c r="M48" s="430" t="str">
        <f>IF('2-DEPENSES PERS'!M47="","",'2-DEPENSES PERS'!M47)</f>
        <v>Renseigner les colonnes K et L</v>
      </c>
      <c r="N48" s="430" t="str">
        <f>IF('2-DEPENSES PERS'!N47="","",'2-DEPENSES PERS'!N47)</f>
        <v/>
      </c>
      <c r="O48" s="430" t="str">
        <f>IF('2-DEPENSES PERS'!O47="","",'2-DEPENSES PERS'!O47)</f>
        <v/>
      </c>
      <c r="P48" s="434" t="str">
        <f>IF('2-DEPENSES PERS'!P47="","",'2-DEPENSES PERS'!P47)</f>
        <v/>
      </c>
      <c r="Q48" s="427"/>
      <c r="R48" s="428"/>
      <c r="S48" s="405" t="str">
        <f t="shared" si="14"/>
        <v/>
      </c>
      <c r="T48" s="406" t="str">
        <f t="shared" si="15"/>
        <v/>
      </c>
      <c r="U48" s="407"/>
      <c r="V48" s="407"/>
      <c r="W48" s="406" t="str">
        <f>IF('[2]Données dossier'!$F$8="Renseigner colonne E","Renseigner la date de dépôt de la DA dans l'onglet Données dossier",IF(V48="","",IF('[2]Données dossier'!$F$8="","Remplir la date de dépôt de votre demande d'aide initiale dans l'onglet VOTRE DOSSIER.",IF('[2]Données dossier'!$F$8&lt;[2]Données!$D$16,IF(V48="Catégorie A ou assimilé",[2]Données!$C$18,IF(V48="Catégorie B ou C ou assimilé",[2]Données!$C$19,IF(V48="Stagiaire",[2]Données!$C$17,""))), IF(V48="Catégorie A ou assimilé",[2]Données!$D$18,IF(V48="Catégorie B ou C ou assimilé",[2]Données!$D$19,IF(V48="Stagiaire",[2]Données!$D$17,"")))))))</f>
        <v>Renseigner la date de dépôt de la DA dans l'onglet Données dossier</v>
      </c>
      <c r="X48" s="408" t="str">
        <f t="shared" si="6"/>
        <v/>
      </c>
      <c r="Y48" s="409" t="str">
        <f t="shared" si="16"/>
        <v/>
      </c>
      <c r="Z48" s="407"/>
      <c r="AA48" s="410"/>
      <c r="AB48" s="411" t="str">
        <f t="shared" si="7"/>
        <v/>
      </c>
      <c r="AC48" s="412" t="str">
        <f t="shared" si="17"/>
        <v>Vérifier la saisie du bénéficiaire</v>
      </c>
      <c r="AD48" s="410"/>
      <c r="AE48" s="413" t="str">
        <f t="shared" si="8"/>
        <v/>
      </c>
      <c r="AF48" s="414" t="str">
        <f t="shared" si="18"/>
        <v/>
      </c>
      <c r="AG48" s="415"/>
      <c r="AH48" s="416"/>
      <c r="AI48" s="417"/>
      <c r="AJ48" s="418" t="str">
        <f t="shared" si="9"/>
        <v>Renseigner colonne AG et AH si concerné</v>
      </c>
      <c r="AK48" s="423" t="str">
        <f t="shared" si="10"/>
        <v/>
      </c>
      <c r="AL48" s="419" t="str">
        <f t="shared" si="11"/>
        <v/>
      </c>
      <c r="AM48" s="420"/>
      <c r="AN48" s="421"/>
      <c r="AO48" s="422">
        <f t="shared" si="12"/>
        <v>0</v>
      </c>
      <c r="AP48" s="424" t="str">
        <f t="shared" si="13"/>
        <v/>
      </c>
      <c r="AQ48" s="425">
        <f t="shared" si="19"/>
        <v>0</v>
      </c>
      <c r="AR48" s="426"/>
    </row>
    <row r="49" spans="1:44" ht="50.1" customHeight="1" x14ac:dyDescent="0.25">
      <c r="A49" s="404" t="str">
        <f>IF('2-DEPENSES PERS'!A48="","",'2-DEPENSES PERS'!A48)</f>
        <v/>
      </c>
      <c r="B49" s="404" t="str">
        <f>IF('2-DEPENSES PERS'!B48="","",'2-DEPENSES PERS'!B48)</f>
        <v/>
      </c>
      <c r="C49" s="404" t="str">
        <f>IF('2-DEPENSES PERS'!C48="","",'2-DEPENSES PERS'!C48)</f>
        <v/>
      </c>
      <c r="D49" s="404" t="str">
        <f>IF('2-DEPENSES PERS'!D48="","",'2-DEPENSES PERS'!D48)</f>
        <v/>
      </c>
      <c r="E49" s="404" t="str">
        <f>IF('2-DEPENSES PERS'!E48="","",'2-DEPENSES PERS'!E48)</f>
        <v/>
      </c>
      <c r="F49" s="404" t="str">
        <f>IF('2-DEPENSES PERS'!F48="","",'2-DEPENSES PERS'!F48)</f>
        <v/>
      </c>
      <c r="G49" s="430" t="str">
        <f>IF('2-DEPENSES PERS'!G48="","",'2-DEPENSES PERS'!G48)</f>
        <v/>
      </c>
      <c r="H49" s="404" t="str">
        <f>IF('2-DEPENSES PERS'!H48="","",'2-DEPENSES PERS'!H48)</f>
        <v/>
      </c>
      <c r="I49" s="431" t="str">
        <f>IF('2-DEPENSES PERS'!I48="","",'2-DEPENSES PERS'!I48)</f>
        <v/>
      </c>
      <c r="J49" s="430" t="str">
        <f>IF('2-DEPENSES PERS'!J48="","",'2-DEPENSES PERS'!J48)</f>
        <v/>
      </c>
      <c r="K49" s="404" t="str">
        <f>IF('2-DEPENSES PERS'!K48="","",'2-DEPENSES PERS'!K48)</f>
        <v/>
      </c>
      <c r="L49" s="431" t="str">
        <f>IF('2-DEPENSES PERS'!L48="","",'2-DEPENSES PERS'!L48)</f>
        <v/>
      </c>
      <c r="M49" s="430" t="str">
        <f>IF('2-DEPENSES PERS'!M48="","",'2-DEPENSES PERS'!M48)</f>
        <v/>
      </c>
      <c r="N49" s="430" t="str">
        <f>IF('2-DEPENSES PERS'!N48="","",'2-DEPENSES PERS'!N48)</f>
        <v/>
      </c>
      <c r="O49" s="430" t="str">
        <f>IF('2-DEPENSES PERS'!O48="","",'2-DEPENSES PERS'!O48)</f>
        <v/>
      </c>
      <c r="P49" s="434" t="str">
        <f>IF('2-DEPENSES PERS'!P48="","",'2-DEPENSES PERS'!P48)</f>
        <v/>
      </c>
      <c r="Q49" s="427"/>
      <c r="R49" s="428"/>
      <c r="S49" s="405" t="str">
        <f t="shared" si="14"/>
        <v/>
      </c>
      <c r="T49" s="406" t="str">
        <f t="shared" si="15"/>
        <v/>
      </c>
      <c r="U49" s="407"/>
      <c r="V49" s="407"/>
      <c r="W49" s="406" t="str">
        <f>IF('[2]Données dossier'!$F$8="Renseigner colonne E","Renseigner la date de dépôt de la DA dans l'onglet Données dossier",IF(V49="","",IF('[2]Données dossier'!$F$8="","Remplir la date de dépôt de votre demande d'aide initiale dans l'onglet VOTRE DOSSIER.",IF('[2]Données dossier'!$F$8&lt;[2]Données!$D$16,IF(V49="Catégorie A ou assimilé",[2]Données!$C$18,IF(V49="Catégorie B ou C ou assimilé",[2]Données!$C$19,IF(V49="Stagiaire",[2]Données!$C$17,""))), IF(V49="Catégorie A ou assimilé",[2]Données!$D$18,IF(V49="Catégorie B ou C ou assimilé",[2]Données!$D$19,IF(V49="Stagiaire",[2]Données!$D$17,"")))))))</f>
        <v>Renseigner la date de dépôt de la DA dans l'onglet Données dossier</v>
      </c>
      <c r="X49" s="408" t="str">
        <f t="shared" si="6"/>
        <v/>
      </c>
      <c r="Y49" s="409" t="str">
        <f t="shared" si="16"/>
        <v/>
      </c>
      <c r="Z49" s="407"/>
      <c r="AA49" s="410"/>
      <c r="AB49" s="411" t="str">
        <f t="shared" si="7"/>
        <v/>
      </c>
      <c r="AC49" s="412" t="str">
        <f t="shared" si="17"/>
        <v>Vérifier la saisie du bénéficiaire</v>
      </c>
      <c r="AD49" s="410"/>
      <c r="AE49" s="413" t="str">
        <f t="shared" si="8"/>
        <v/>
      </c>
      <c r="AF49" s="414" t="str">
        <f t="shared" si="18"/>
        <v/>
      </c>
      <c r="AG49" s="415"/>
      <c r="AH49" s="416"/>
      <c r="AI49" s="417"/>
      <c r="AJ49" s="418" t="str">
        <f t="shared" si="9"/>
        <v>Renseigner colonne AG et AH si concerné</v>
      </c>
      <c r="AK49" s="423" t="str">
        <f t="shared" si="10"/>
        <v/>
      </c>
      <c r="AL49" s="419" t="str">
        <f t="shared" si="11"/>
        <v/>
      </c>
      <c r="AM49" s="420"/>
      <c r="AN49" s="421"/>
      <c r="AO49" s="422">
        <f t="shared" si="12"/>
        <v>0</v>
      </c>
      <c r="AP49" s="424" t="str">
        <f t="shared" si="13"/>
        <v/>
      </c>
      <c r="AQ49" s="425">
        <f t="shared" si="19"/>
        <v>0</v>
      </c>
      <c r="AR49" s="426"/>
    </row>
    <row r="50" spans="1:44" ht="50.1" customHeight="1" x14ac:dyDescent="0.25">
      <c r="A50" s="404" t="str">
        <f>IF('2-DEPENSES PERS'!A49="","",'2-DEPENSES PERS'!A49)</f>
        <v/>
      </c>
      <c r="B50" s="404" t="str">
        <f>IF('2-DEPENSES PERS'!B49="","",'2-DEPENSES PERS'!B49)</f>
        <v/>
      </c>
      <c r="C50" s="404" t="str">
        <f>IF('2-DEPENSES PERS'!C49="","",'2-DEPENSES PERS'!C49)</f>
        <v/>
      </c>
      <c r="D50" s="404" t="str">
        <f>IF('2-DEPENSES PERS'!D49="","",'2-DEPENSES PERS'!D49)</f>
        <v/>
      </c>
      <c r="E50" s="404" t="str">
        <f>IF('2-DEPENSES PERS'!E49="","",'2-DEPENSES PERS'!E49)</f>
        <v/>
      </c>
      <c r="F50" s="404" t="str">
        <f>IF('2-DEPENSES PERS'!F49="","",'2-DEPENSES PERS'!F49)</f>
        <v/>
      </c>
      <c r="G50" s="430" t="str">
        <f>IF('2-DEPENSES PERS'!G49="","",'2-DEPENSES PERS'!G49)</f>
        <v/>
      </c>
      <c r="H50" s="404" t="str">
        <f>IF('2-DEPENSES PERS'!H49="","",'2-DEPENSES PERS'!H49)</f>
        <v/>
      </c>
      <c r="I50" s="431" t="str">
        <f>IF('2-DEPENSES PERS'!I49="","",'2-DEPENSES PERS'!I49)</f>
        <v/>
      </c>
      <c r="J50" s="430" t="str">
        <f>IF('2-DEPENSES PERS'!J49="","",'2-DEPENSES PERS'!J49)</f>
        <v/>
      </c>
      <c r="K50" s="404" t="str">
        <f>IF('2-DEPENSES PERS'!K49="","",'2-DEPENSES PERS'!K49)</f>
        <v/>
      </c>
      <c r="L50" s="431" t="str">
        <f>IF('2-DEPENSES PERS'!L49="","",'2-DEPENSES PERS'!L49)</f>
        <v/>
      </c>
      <c r="M50" s="430" t="str">
        <f>IF('2-DEPENSES PERS'!M49="","",'2-DEPENSES PERS'!M49)</f>
        <v/>
      </c>
      <c r="N50" s="430" t="str">
        <f>IF('2-DEPENSES PERS'!N49="","",'2-DEPENSES PERS'!N49)</f>
        <v/>
      </c>
      <c r="O50" s="430" t="str">
        <f>IF('2-DEPENSES PERS'!O49="","",'2-DEPENSES PERS'!O49)</f>
        <v/>
      </c>
      <c r="P50" s="434" t="str">
        <f>IF('2-DEPENSES PERS'!P49="","",'2-DEPENSES PERS'!P49)</f>
        <v/>
      </c>
      <c r="Q50" s="427"/>
      <c r="R50" s="428"/>
      <c r="S50" s="405" t="str">
        <f t="shared" si="14"/>
        <v/>
      </c>
      <c r="T50" s="406" t="str">
        <f t="shared" si="15"/>
        <v/>
      </c>
      <c r="U50" s="407"/>
      <c r="V50" s="407"/>
      <c r="W50" s="406" t="str">
        <f>IF('[2]Données dossier'!$F$8="Renseigner colonne E","Renseigner la date de dépôt de la DA dans l'onglet Données dossier",IF(V50="","",IF('[2]Données dossier'!$F$8="","Remplir la date de dépôt de votre demande d'aide initiale dans l'onglet VOTRE DOSSIER.",IF('[2]Données dossier'!$F$8&lt;[2]Données!$D$16,IF(V50="Catégorie A ou assimilé",[2]Données!$C$18,IF(V50="Catégorie B ou C ou assimilé",[2]Données!$C$19,IF(V50="Stagiaire",[2]Données!$C$17,""))), IF(V50="Catégorie A ou assimilé",[2]Données!$D$18,IF(V50="Catégorie B ou C ou assimilé",[2]Données!$D$19,IF(V50="Stagiaire",[2]Données!$D$17,"")))))))</f>
        <v>Renseigner la date de dépôt de la DA dans l'onglet Données dossier</v>
      </c>
      <c r="X50" s="408" t="str">
        <f t="shared" si="6"/>
        <v/>
      </c>
      <c r="Y50" s="409" t="str">
        <f t="shared" si="16"/>
        <v/>
      </c>
      <c r="Z50" s="407"/>
      <c r="AA50" s="410"/>
      <c r="AB50" s="411" t="str">
        <f t="shared" si="7"/>
        <v/>
      </c>
      <c r="AC50" s="412" t="str">
        <f t="shared" si="17"/>
        <v>Vérifier la saisie du bénéficiaire</v>
      </c>
      <c r="AD50" s="410"/>
      <c r="AE50" s="413" t="str">
        <f t="shared" si="8"/>
        <v/>
      </c>
      <c r="AF50" s="414" t="str">
        <f t="shared" si="18"/>
        <v/>
      </c>
      <c r="AG50" s="415"/>
      <c r="AH50" s="416"/>
      <c r="AI50" s="417"/>
      <c r="AJ50" s="418" t="str">
        <f t="shared" si="9"/>
        <v>Renseigner colonne AG et AH si concerné</v>
      </c>
      <c r="AK50" s="423" t="str">
        <f t="shared" si="10"/>
        <v/>
      </c>
      <c r="AL50" s="419" t="str">
        <f t="shared" si="11"/>
        <v/>
      </c>
      <c r="AM50" s="420"/>
      <c r="AN50" s="421"/>
      <c r="AO50" s="422">
        <f t="shared" si="12"/>
        <v>0</v>
      </c>
      <c r="AP50" s="424" t="str">
        <f t="shared" si="13"/>
        <v/>
      </c>
      <c r="AQ50" s="425">
        <f t="shared" si="19"/>
        <v>0</v>
      </c>
      <c r="AR50" s="426"/>
    </row>
    <row r="51" spans="1:44" ht="50.1" customHeight="1" x14ac:dyDescent="0.25">
      <c r="A51" s="404" t="str">
        <f>IF('2-DEPENSES PERS'!A50="","",'2-DEPENSES PERS'!A50)</f>
        <v/>
      </c>
      <c r="B51" s="404" t="str">
        <f>IF('2-DEPENSES PERS'!B50="","",'2-DEPENSES PERS'!B50)</f>
        <v/>
      </c>
      <c r="C51" s="404" t="str">
        <f>IF('2-DEPENSES PERS'!C50="","",'2-DEPENSES PERS'!C50)</f>
        <v/>
      </c>
      <c r="D51" s="404" t="str">
        <f>IF('2-DEPENSES PERS'!D50="","",'2-DEPENSES PERS'!D50)</f>
        <v/>
      </c>
      <c r="E51" s="404" t="str">
        <f>IF('2-DEPENSES PERS'!E50="","",'2-DEPENSES PERS'!E50)</f>
        <v/>
      </c>
      <c r="F51" s="404" t="str">
        <f>IF('2-DEPENSES PERS'!F50="","",'2-DEPENSES PERS'!F50)</f>
        <v/>
      </c>
      <c r="G51" s="430" t="str">
        <f>IF('2-DEPENSES PERS'!G50="","",'2-DEPENSES PERS'!G50)</f>
        <v/>
      </c>
      <c r="H51" s="404" t="str">
        <f>IF('2-DEPENSES PERS'!H50="","",'2-DEPENSES PERS'!H50)</f>
        <v/>
      </c>
      <c r="I51" s="431" t="str">
        <f>IF('2-DEPENSES PERS'!I50="","",'2-DEPENSES PERS'!I50)</f>
        <v/>
      </c>
      <c r="J51" s="430" t="str">
        <f>IF('2-DEPENSES PERS'!J50="","",'2-DEPENSES PERS'!J50)</f>
        <v/>
      </c>
      <c r="K51" s="404" t="str">
        <f>IF('2-DEPENSES PERS'!K50="","",'2-DEPENSES PERS'!K50)</f>
        <v/>
      </c>
      <c r="L51" s="431" t="str">
        <f>IF('2-DEPENSES PERS'!L50="","",'2-DEPENSES PERS'!L50)</f>
        <v/>
      </c>
      <c r="M51" s="430" t="str">
        <f>IF('2-DEPENSES PERS'!M50="","",'2-DEPENSES PERS'!M50)</f>
        <v/>
      </c>
      <c r="N51" s="430" t="str">
        <f>IF('2-DEPENSES PERS'!N50="","",'2-DEPENSES PERS'!N50)</f>
        <v/>
      </c>
      <c r="O51" s="430" t="str">
        <f>IF('2-DEPENSES PERS'!O50="","",'2-DEPENSES PERS'!O50)</f>
        <v/>
      </c>
      <c r="P51" s="434" t="str">
        <f>IF('2-DEPENSES PERS'!P50="","",'2-DEPENSES PERS'!P50)</f>
        <v/>
      </c>
      <c r="Q51" s="427"/>
      <c r="R51" s="428"/>
      <c r="S51" s="405" t="str">
        <f t="shared" si="14"/>
        <v/>
      </c>
      <c r="T51" s="406" t="str">
        <f t="shared" si="15"/>
        <v/>
      </c>
      <c r="U51" s="407"/>
      <c r="V51" s="407"/>
      <c r="W51" s="406" t="str">
        <f>IF('[2]Données dossier'!$F$8="Renseigner colonne E","Renseigner la date de dépôt de la DA dans l'onglet Données dossier",IF(V51="","",IF('[2]Données dossier'!$F$8="","Remplir la date de dépôt de votre demande d'aide initiale dans l'onglet VOTRE DOSSIER.",IF('[2]Données dossier'!$F$8&lt;[2]Données!$D$16,IF(V51="Catégorie A ou assimilé",[2]Données!$C$18,IF(V51="Catégorie B ou C ou assimilé",[2]Données!$C$19,IF(V51="Stagiaire",[2]Données!$C$17,""))), IF(V51="Catégorie A ou assimilé",[2]Données!$D$18,IF(V51="Catégorie B ou C ou assimilé",[2]Données!$D$19,IF(V51="Stagiaire",[2]Données!$D$17,"")))))))</f>
        <v>Renseigner la date de dépôt de la DA dans l'onglet Données dossier</v>
      </c>
      <c r="X51" s="408" t="str">
        <f t="shared" si="6"/>
        <v/>
      </c>
      <c r="Y51" s="409" t="str">
        <f t="shared" si="16"/>
        <v/>
      </c>
      <c r="Z51" s="407"/>
      <c r="AA51" s="410"/>
      <c r="AB51" s="411" t="str">
        <f t="shared" si="7"/>
        <v/>
      </c>
      <c r="AC51" s="412" t="str">
        <f t="shared" si="17"/>
        <v>Vérifier la saisie du bénéficiaire</v>
      </c>
      <c r="AD51" s="410"/>
      <c r="AE51" s="413" t="str">
        <f t="shared" si="8"/>
        <v/>
      </c>
      <c r="AF51" s="414" t="str">
        <f t="shared" si="18"/>
        <v/>
      </c>
      <c r="AG51" s="415"/>
      <c r="AH51" s="416"/>
      <c r="AI51" s="417"/>
      <c r="AJ51" s="418" t="str">
        <f t="shared" si="9"/>
        <v>Renseigner colonne AG et AH si concerné</v>
      </c>
      <c r="AK51" s="423" t="str">
        <f t="shared" si="10"/>
        <v/>
      </c>
      <c r="AL51" s="419" t="str">
        <f t="shared" si="11"/>
        <v/>
      </c>
      <c r="AM51" s="420"/>
      <c r="AN51" s="421"/>
      <c r="AO51" s="422">
        <f t="shared" si="12"/>
        <v>0</v>
      </c>
      <c r="AP51" s="424" t="str">
        <f t="shared" si="13"/>
        <v/>
      </c>
      <c r="AQ51" s="425">
        <f t="shared" si="19"/>
        <v>0</v>
      </c>
      <c r="AR51" s="426"/>
    </row>
    <row r="52" spans="1:44" ht="50.1" customHeight="1" x14ac:dyDescent="0.25">
      <c r="A52" s="404" t="str">
        <f>IF('2-DEPENSES PERS'!A51="","",'2-DEPENSES PERS'!A51)</f>
        <v/>
      </c>
      <c r="B52" s="404" t="str">
        <f>IF('2-DEPENSES PERS'!B51="","",'2-DEPENSES PERS'!B51)</f>
        <v/>
      </c>
      <c r="C52" s="404" t="str">
        <f>IF('2-DEPENSES PERS'!C51="","",'2-DEPENSES PERS'!C51)</f>
        <v/>
      </c>
      <c r="D52" s="404" t="str">
        <f>IF('2-DEPENSES PERS'!D51="","",'2-DEPENSES PERS'!D51)</f>
        <v/>
      </c>
      <c r="E52" s="404" t="str">
        <f>IF('2-DEPENSES PERS'!E51="","",'2-DEPENSES PERS'!E51)</f>
        <v/>
      </c>
      <c r="F52" s="404" t="str">
        <f>IF('2-DEPENSES PERS'!F51="","",'2-DEPENSES PERS'!F51)</f>
        <v/>
      </c>
      <c r="G52" s="430" t="str">
        <f>IF('2-DEPENSES PERS'!G51="","",'2-DEPENSES PERS'!G51)</f>
        <v/>
      </c>
      <c r="H52" s="404" t="str">
        <f>IF('2-DEPENSES PERS'!H51="","",'2-DEPENSES PERS'!H51)</f>
        <v/>
      </c>
      <c r="I52" s="431" t="str">
        <f>IF('2-DEPENSES PERS'!I51="","",'2-DEPENSES PERS'!I51)</f>
        <v/>
      </c>
      <c r="J52" s="430" t="str">
        <f>IF('2-DEPENSES PERS'!J51="","",'2-DEPENSES PERS'!J51)</f>
        <v/>
      </c>
      <c r="K52" s="404" t="str">
        <f>IF('2-DEPENSES PERS'!K51="","",'2-DEPENSES PERS'!K51)</f>
        <v/>
      </c>
      <c r="L52" s="431" t="str">
        <f>IF('2-DEPENSES PERS'!L51="","",'2-DEPENSES PERS'!L51)</f>
        <v/>
      </c>
      <c r="M52" s="430" t="str">
        <f>IF('2-DEPENSES PERS'!M51="","",'2-DEPENSES PERS'!M51)</f>
        <v/>
      </c>
      <c r="N52" s="430" t="str">
        <f>IF('2-DEPENSES PERS'!N51="","",'2-DEPENSES PERS'!N51)</f>
        <v/>
      </c>
      <c r="O52" s="430" t="str">
        <f>IF('2-DEPENSES PERS'!O51="","",'2-DEPENSES PERS'!O51)</f>
        <v/>
      </c>
      <c r="P52" s="434" t="str">
        <f>IF('2-DEPENSES PERS'!P51="","",'2-DEPENSES PERS'!P51)</f>
        <v/>
      </c>
      <c r="Q52" s="427"/>
      <c r="R52" s="428"/>
      <c r="S52" s="405" t="str">
        <f t="shared" si="14"/>
        <v/>
      </c>
      <c r="T52" s="406" t="str">
        <f t="shared" si="15"/>
        <v/>
      </c>
      <c r="U52" s="407"/>
      <c r="V52" s="407"/>
      <c r="W52" s="406" t="str">
        <f>IF('[2]Données dossier'!$F$8="Renseigner colonne E","Renseigner la date de dépôt de la DA dans l'onglet Données dossier",IF(V52="","",IF('[2]Données dossier'!$F$8="","Remplir la date de dépôt de votre demande d'aide initiale dans l'onglet VOTRE DOSSIER.",IF('[2]Données dossier'!$F$8&lt;[2]Données!$D$16,IF(V52="Catégorie A ou assimilé",[2]Données!$C$18,IF(V52="Catégorie B ou C ou assimilé",[2]Données!$C$19,IF(V52="Stagiaire",[2]Données!$C$17,""))), IF(V52="Catégorie A ou assimilé",[2]Données!$D$18,IF(V52="Catégorie B ou C ou assimilé",[2]Données!$D$19,IF(V52="Stagiaire",[2]Données!$D$17,"")))))))</f>
        <v>Renseigner la date de dépôt de la DA dans l'onglet Données dossier</v>
      </c>
      <c r="X52" s="408" t="str">
        <f t="shared" si="6"/>
        <v/>
      </c>
      <c r="Y52" s="409" t="str">
        <f t="shared" si="16"/>
        <v/>
      </c>
      <c r="Z52" s="407"/>
      <c r="AA52" s="410"/>
      <c r="AB52" s="411" t="str">
        <f t="shared" si="7"/>
        <v/>
      </c>
      <c r="AC52" s="412" t="str">
        <f t="shared" si="17"/>
        <v>Vérifier la saisie du bénéficiaire</v>
      </c>
      <c r="AD52" s="410"/>
      <c r="AE52" s="413" t="str">
        <f t="shared" si="8"/>
        <v/>
      </c>
      <c r="AF52" s="414" t="str">
        <f t="shared" si="18"/>
        <v/>
      </c>
      <c r="AG52" s="415"/>
      <c r="AH52" s="416"/>
      <c r="AI52" s="417"/>
      <c r="AJ52" s="418" t="str">
        <f t="shared" si="9"/>
        <v>Renseigner colonne AG et AH si concerné</v>
      </c>
      <c r="AK52" s="423" t="str">
        <f t="shared" si="10"/>
        <v/>
      </c>
      <c r="AL52" s="419" t="str">
        <f t="shared" si="11"/>
        <v/>
      </c>
      <c r="AM52" s="420"/>
      <c r="AN52" s="421"/>
      <c r="AO52" s="422">
        <f t="shared" si="12"/>
        <v>0</v>
      </c>
      <c r="AP52" s="424" t="str">
        <f t="shared" si="13"/>
        <v/>
      </c>
      <c r="AQ52" s="425">
        <f t="shared" si="19"/>
        <v>0</v>
      </c>
      <c r="AR52" s="426"/>
    </row>
    <row r="53" spans="1:44" ht="50.1" customHeight="1" x14ac:dyDescent="0.25">
      <c r="A53" s="404" t="str">
        <f>IF('2-DEPENSES PERS'!A52="","",'2-DEPENSES PERS'!A52)</f>
        <v/>
      </c>
      <c r="B53" s="404" t="str">
        <f>IF('2-DEPENSES PERS'!B52="","",'2-DEPENSES PERS'!B52)</f>
        <v/>
      </c>
      <c r="C53" s="404" t="str">
        <f>IF('2-DEPENSES PERS'!C52="","",'2-DEPENSES PERS'!C52)</f>
        <v/>
      </c>
      <c r="D53" s="404" t="str">
        <f>IF('2-DEPENSES PERS'!D52="","",'2-DEPENSES PERS'!D52)</f>
        <v/>
      </c>
      <c r="E53" s="404" t="str">
        <f>IF('2-DEPENSES PERS'!E52="","",'2-DEPENSES PERS'!E52)</f>
        <v/>
      </c>
      <c r="F53" s="404" t="str">
        <f>IF('2-DEPENSES PERS'!F52="","",'2-DEPENSES PERS'!F52)</f>
        <v/>
      </c>
      <c r="G53" s="430" t="str">
        <f>IF('2-DEPENSES PERS'!G52="","",'2-DEPENSES PERS'!G52)</f>
        <v/>
      </c>
      <c r="H53" s="404" t="str">
        <f>IF('2-DEPENSES PERS'!H52="","",'2-DEPENSES PERS'!H52)</f>
        <v/>
      </c>
      <c r="I53" s="431" t="str">
        <f>IF('2-DEPENSES PERS'!I52="","",'2-DEPENSES PERS'!I52)</f>
        <v/>
      </c>
      <c r="J53" s="430" t="str">
        <f>IF('2-DEPENSES PERS'!J52="","",'2-DEPENSES PERS'!J52)</f>
        <v/>
      </c>
      <c r="K53" s="404" t="str">
        <f>IF('2-DEPENSES PERS'!K52="","",'2-DEPENSES PERS'!K52)</f>
        <v/>
      </c>
      <c r="L53" s="431" t="str">
        <f>IF('2-DEPENSES PERS'!L52="","",'2-DEPENSES PERS'!L52)</f>
        <v/>
      </c>
      <c r="M53" s="430" t="str">
        <f>IF('2-DEPENSES PERS'!M52="","",'2-DEPENSES PERS'!M52)</f>
        <v/>
      </c>
      <c r="N53" s="430" t="str">
        <f>IF('2-DEPENSES PERS'!N52="","",'2-DEPENSES PERS'!N52)</f>
        <v/>
      </c>
      <c r="O53" s="430" t="str">
        <f>IF('2-DEPENSES PERS'!O52="","",'2-DEPENSES PERS'!O52)</f>
        <v/>
      </c>
      <c r="P53" s="434" t="str">
        <f>IF('2-DEPENSES PERS'!P52="","",'2-DEPENSES PERS'!P52)</f>
        <v/>
      </c>
      <c r="Q53" s="427"/>
      <c r="R53" s="428"/>
      <c r="S53" s="405" t="str">
        <f t="shared" si="14"/>
        <v/>
      </c>
      <c r="T53" s="406" t="str">
        <f t="shared" si="15"/>
        <v/>
      </c>
      <c r="U53" s="407"/>
      <c r="V53" s="407"/>
      <c r="W53" s="406" t="str">
        <f>IF('[2]Données dossier'!$F$8="Renseigner colonne E","Renseigner la date de dépôt de la DA dans l'onglet Données dossier",IF(V53="","",IF('[2]Données dossier'!$F$8="","Remplir la date de dépôt de votre demande d'aide initiale dans l'onglet VOTRE DOSSIER.",IF('[2]Données dossier'!$F$8&lt;[2]Données!$D$16,IF(V53="Catégorie A ou assimilé",[2]Données!$C$18,IF(V53="Catégorie B ou C ou assimilé",[2]Données!$C$19,IF(V53="Stagiaire",[2]Données!$C$17,""))), IF(V53="Catégorie A ou assimilé",[2]Données!$D$18,IF(V53="Catégorie B ou C ou assimilé",[2]Données!$D$19,IF(V53="Stagiaire",[2]Données!$D$17,"")))))))</f>
        <v>Renseigner la date de dépôt de la DA dans l'onglet Données dossier</v>
      </c>
      <c r="X53" s="408" t="str">
        <f t="shared" si="6"/>
        <v/>
      </c>
      <c r="Y53" s="409" t="str">
        <f t="shared" si="16"/>
        <v/>
      </c>
      <c r="Z53" s="407"/>
      <c r="AA53" s="410"/>
      <c r="AB53" s="411" t="str">
        <f t="shared" si="7"/>
        <v/>
      </c>
      <c r="AC53" s="412" t="str">
        <f t="shared" si="17"/>
        <v>Vérifier la saisie du bénéficiaire</v>
      </c>
      <c r="AD53" s="410"/>
      <c r="AE53" s="413" t="str">
        <f t="shared" si="8"/>
        <v/>
      </c>
      <c r="AF53" s="414" t="str">
        <f t="shared" si="18"/>
        <v/>
      </c>
      <c r="AG53" s="415"/>
      <c r="AH53" s="416"/>
      <c r="AI53" s="417"/>
      <c r="AJ53" s="418" t="str">
        <f t="shared" si="9"/>
        <v>Renseigner colonne AG et AH si concerné</v>
      </c>
      <c r="AK53" s="423" t="str">
        <f t="shared" si="10"/>
        <v/>
      </c>
      <c r="AL53" s="419" t="str">
        <f t="shared" si="11"/>
        <v/>
      </c>
      <c r="AM53" s="420"/>
      <c r="AN53" s="421"/>
      <c r="AO53" s="422">
        <f t="shared" si="12"/>
        <v>0</v>
      </c>
      <c r="AP53" s="424" t="str">
        <f t="shared" si="13"/>
        <v/>
      </c>
      <c r="AQ53" s="425">
        <f t="shared" si="19"/>
        <v>0</v>
      </c>
      <c r="AR53" s="426"/>
    </row>
    <row r="54" spans="1:44" ht="50.1" customHeight="1" x14ac:dyDescent="0.25">
      <c r="A54" s="404" t="str">
        <f>IF('2-DEPENSES PERS'!A53="","",'2-DEPENSES PERS'!A53)</f>
        <v/>
      </c>
      <c r="B54" s="404" t="str">
        <f>IF('2-DEPENSES PERS'!B53="","",'2-DEPENSES PERS'!B53)</f>
        <v/>
      </c>
      <c r="C54" s="404" t="str">
        <f>IF('2-DEPENSES PERS'!C53="","",'2-DEPENSES PERS'!C53)</f>
        <v/>
      </c>
      <c r="D54" s="404" t="str">
        <f>IF('2-DEPENSES PERS'!D53="","",'2-DEPENSES PERS'!D53)</f>
        <v/>
      </c>
      <c r="E54" s="404" t="str">
        <f>IF('2-DEPENSES PERS'!E53="","",'2-DEPENSES PERS'!E53)</f>
        <v/>
      </c>
      <c r="F54" s="404" t="str">
        <f>IF('2-DEPENSES PERS'!F53="","",'2-DEPENSES PERS'!F53)</f>
        <v/>
      </c>
      <c r="G54" s="430" t="str">
        <f>IF('2-DEPENSES PERS'!G53="","",'2-DEPENSES PERS'!G53)</f>
        <v/>
      </c>
      <c r="H54" s="404" t="str">
        <f>IF('2-DEPENSES PERS'!H53="","",'2-DEPENSES PERS'!H53)</f>
        <v/>
      </c>
      <c r="I54" s="431" t="str">
        <f>IF('2-DEPENSES PERS'!I53="","",'2-DEPENSES PERS'!I53)</f>
        <v/>
      </c>
      <c r="J54" s="430" t="str">
        <f>IF('2-DEPENSES PERS'!J53="","",'2-DEPENSES PERS'!J53)</f>
        <v/>
      </c>
      <c r="K54" s="404" t="str">
        <f>IF('2-DEPENSES PERS'!K53="","",'2-DEPENSES PERS'!K53)</f>
        <v/>
      </c>
      <c r="L54" s="431" t="str">
        <f>IF('2-DEPENSES PERS'!L53="","",'2-DEPENSES PERS'!L53)</f>
        <v/>
      </c>
      <c r="M54" s="430" t="str">
        <f>IF('2-DEPENSES PERS'!M53="","",'2-DEPENSES PERS'!M53)</f>
        <v/>
      </c>
      <c r="N54" s="430" t="str">
        <f>IF('2-DEPENSES PERS'!N53="","",'2-DEPENSES PERS'!N53)</f>
        <v/>
      </c>
      <c r="O54" s="430" t="str">
        <f>IF('2-DEPENSES PERS'!O53="","",'2-DEPENSES PERS'!O53)</f>
        <v/>
      </c>
      <c r="P54" s="434" t="str">
        <f>IF('2-DEPENSES PERS'!P53="","",'2-DEPENSES PERS'!P53)</f>
        <v/>
      </c>
      <c r="Q54" s="427"/>
      <c r="R54" s="428"/>
      <c r="S54" s="405" t="str">
        <f t="shared" si="14"/>
        <v/>
      </c>
      <c r="T54" s="406" t="str">
        <f t="shared" si="15"/>
        <v/>
      </c>
      <c r="U54" s="407"/>
      <c r="V54" s="407"/>
      <c r="W54" s="406" t="str">
        <f>IF('[2]Données dossier'!$F$8="Renseigner colonne E","Renseigner la date de dépôt de la DA dans l'onglet Données dossier",IF(V54="","",IF('[2]Données dossier'!$F$8="","Remplir la date de dépôt de votre demande d'aide initiale dans l'onglet VOTRE DOSSIER.",IF('[2]Données dossier'!$F$8&lt;[2]Données!$D$16,IF(V54="Catégorie A ou assimilé",[2]Données!$C$18,IF(V54="Catégorie B ou C ou assimilé",[2]Données!$C$19,IF(V54="Stagiaire",[2]Données!$C$17,""))), IF(V54="Catégorie A ou assimilé",[2]Données!$D$18,IF(V54="Catégorie B ou C ou assimilé",[2]Données!$D$19,IF(V54="Stagiaire",[2]Données!$D$17,"")))))))</f>
        <v>Renseigner la date de dépôt de la DA dans l'onglet Données dossier</v>
      </c>
      <c r="X54" s="408" t="str">
        <f t="shared" si="6"/>
        <v/>
      </c>
      <c r="Y54" s="409" t="str">
        <f t="shared" si="16"/>
        <v/>
      </c>
      <c r="Z54" s="407"/>
      <c r="AA54" s="410"/>
      <c r="AB54" s="411" t="str">
        <f t="shared" si="7"/>
        <v/>
      </c>
      <c r="AC54" s="412" t="str">
        <f t="shared" si="17"/>
        <v>Vérifier la saisie du bénéficiaire</v>
      </c>
      <c r="AD54" s="410"/>
      <c r="AE54" s="413" t="str">
        <f t="shared" si="8"/>
        <v/>
      </c>
      <c r="AF54" s="414" t="str">
        <f t="shared" si="18"/>
        <v/>
      </c>
      <c r="AG54" s="415"/>
      <c r="AH54" s="416"/>
      <c r="AI54" s="417"/>
      <c r="AJ54" s="418" t="str">
        <f t="shared" si="9"/>
        <v>Renseigner colonne AG et AH si concerné</v>
      </c>
      <c r="AK54" s="423" t="str">
        <f t="shared" si="10"/>
        <v/>
      </c>
      <c r="AL54" s="419" t="str">
        <f t="shared" si="11"/>
        <v/>
      </c>
      <c r="AM54" s="420"/>
      <c r="AN54" s="421"/>
      <c r="AO54" s="422">
        <f t="shared" si="12"/>
        <v>0</v>
      </c>
      <c r="AP54" s="424" t="str">
        <f t="shared" si="13"/>
        <v/>
      </c>
      <c r="AQ54" s="425">
        <f t="shared" si="19"/>
        <v>0</v>
      </c>
      <c r="AR54" s="426"/>
    </row>
    <row r="55" spans="1:44" ht="50.1" customHeight="1" x14ac:dyDescent="0.25">
      <c r="A55" s="404" t="str">
        <f>IF('2-DEPENSES PERS'!A54="","",'2-DEPENSES PERS'!A54)</f>
        <v/>
      </c>
      <c r="B55" s="404" t="str">
        <f>IF('2-DEPENSES PERS'!B54="","",'2-DEPENSES PERS'!B54)</f>
        <v/>
      </c>
      <c r="C55" s="404" t="str">
        <f>IF('2-DEPENSES PERS'!C54="","",'2-DEPENSES PERS'!C54)</f>
        <v/>
      </c>
      <c r="D55" s="404" t="str">
        <f>IF('2-DEPENSES PERS'!D54="","",'2-DEPENSES PERS'!D54)</f>
        <v/>
      </c>
      <c r="E55" s="404" t="str">
        <f>IF('2-DEPENSES PERS'!E54="","",'2-DEPENSES PERS'!E54)</f>
        <v/>
      </c>
      <c r="F55" s="404" t="str">
        <f>IF('2-DEPENSES PERS'!F54="","",'2-DEPENSES PERS'!F54)</f>
        <v/>
      </c>
      <c r="G55" s="430" t="str">
        <f>IF('2-DEPENSES PERS'!G54="","",'2-DEPENSES PERS'!G54)</f>
        <v/>
      </c>
      <c r="H55" s="404" t="str">
        <f>IF('2-DEPENSES PERS'!H54="","",'2-DEPENSES PERS'!H54)</f>
        <v/>
      </c>
      <c r="I55" s="431" t="str">
        <f>IF('2-DEPENSES PERS'!I54="","",'2-DEPENSES PERS'!I54)</f>
        <v/>
      </c>
      <c r="J55" s="430" t="str">
        <f>IF('2-DEPENSES PERS'!J54="","",'2-DEPENSES PERS'!J54)</f>
        <v/>
      </c>
      <c r="K55" s="404" t="str">
        <f>IF('2-DEPENSES PERS'!K54="","",'2-DEPENSES PERS'!K54)</f>
        <v/>
      </c>
      <c r="L55" s="431" t="str">
        <f>IF('2-DEPENSES PERS'!L54="","",'2-DEPENSES PERS'!L54)</f>
        <v/>
      </c>
      <c r="M55" s="430" t="str">
        <f>IF('2-DEPENSES PERS'!M54="","",'2-DEPENSES PERS'!M54)</f>
        <v/>
      </c>
      <c r="N55" s="430" t="str">
        <f>IF('2-DEPENSES PERS'!N54="","",'2-DEPENSES PERS'!N54)</f>
        <v/>
      </c>
      <c r="O55" s="430" t="str">
        <f>IF('2-DEPENSES PERS'!O54="","",'2-DEPENSES PERS'!O54)</f>
        <v/>
      </c>
      <c r="P55" s="434" t="str">
        <f>IF('2-DEPENSES PERS'!P54="","",'2-DEPENSES PERS'!P54)</f>
        <v/>
      </c>
      <c r="Q55" s="427"/>
      <c r="R55" s="428"/>
      <c r="S55" s="405" t="str">
        <f t="shared" si="14"/>
        <v/>
      </c>
      <c r="T55" s="406" t="str">
        <f t="shared" si="15"/>
        <v/>
      </c>
      <c r="U55" s="407"/>
      <c r="V55" s="407"/>
      <c r="W55" s="406" t="str">
        <f>IF('[2]Données dossier'!$F$8="Renseigner colonne E","Renseigner la date de dépôt de la DA dans l'onglet Données dossier",IF(V55="","",IF('[2]Données dossier'!$F$8="","Remplir la date de dépôt de votre demande d'aide initiale dans l'onglet VOTRE DOSSIER.",IF('[2]Données dossier'!$F$8&lt;[2]Données!$D$16,IF(V55="Catégorie A ou assimilé",[2]Données!$C$18,IF(V55="Catégorie B ou C ou assimilé",[2]Données!$C$19,IF(V55="Stagiaire",[2]Données!$C$17,""))), IF(V55="Catégorie A ou assimilé",[2]Données!$D$18,IF(V55="Catégorie B ou C ou assimilé",[2]Données!$D$19,IF(V55="Stagiaire",[2]Données!$D$17,"")))))))</f>
        <v>Renseigner la date de dépôt de la DA dans l'onglet Données dossier</v>
      </c>
      <c r="X55" s="408" t="str">
        <f t="shared" si="6"/>
        <v/>
      </c>
      <c r="Y55" s="409" t="str">
        <f t="shared" si="16"/>
        <v/>
      </c>
      <c r="Z55" s="407"/>
      <c r="AA55" s="410"/>
      <c r="AB55" s="411" t="str">
        <f t="shared" si="7"/>
        <v/>
      </c>
      <c r="AC55" s="412" t="str">
        <f t="shared" si="17"/>
        <v>Vérifier la saisie du bénéficiaire</v>
      </c>
      <c r="AD55" s="410"/>
      <c r="AE55" s="413" t="str">
        <f t="shared" si="8"/>
        <v/>
      </c>
      <c r="AF55" s="414" t="str">
        <f t="shared" si="18"/>
        <v/>
      </c>
      <c r="AG55" s="415"/>
      <c r="AH55" s="416"/>
      <c r="AI55" s="417"/>
      <c r="AJ55" s="418" t="str">
        <f t="shared" si="9"/>
        <v>Renseigner colonne AG et AH si concerné</v>
      </c>
      <c r="AK55" s="423" t="str">
        <f t="shared" si="10"/>
        <v/>
      </c>
      <c r="AL55" s="419" t="str">
        <f t="shared" si="11"/>
        <v/>
      </c>
      <c r="AM55" s="420"/>
      <c r="AN55" s="421"/>
      <c r="AO55" s="422">
        <f t="shared" si="12"/>
        <v>0</v>
      </c>
      <c r="AP55" s="424" t="str">
        <f t="shared" si="13"/>
        <v/>
      </c>
      <c r="AQ55" s="425">
        <f t="shared" si="19"/>
        <v>0</v>
      </c>
      <c r="AR55" s="426"/>
    </row>
    <row r="56" spans="1:44" ht="50.1" customHeight="1" x14ac:dyDescent="0.25">
      <c r="A56" s="404" t="str">
        <f>IF('2-DEPENSES PERS'!A55="","",'2-DEPENSES PERS'!A55)</f>
        <v/>
      </c>
      <c r="B56" s="404" t="str">
        <f>IF('2-DEPENSES PERS'!B55="","",'2-DEPENSES PERS'!B55)</f>
        <v/>
      </c>
      <c r="C56" s="404" t="str">
        <f>IF('2-DEPENSES PERS'!C55="","",'2-DEPENSES PERS'!C55)</f>
        <v/>
      </c>
      <c r="D56" s="404" t="str">
        <f>IF('2-DEPENSES PERS'!D55="","",'2-DEPENSES PERS'!D55)</f>
        <v/>
      </c>
      <c r="E56" s="404" t="str">
        <f>IF('2-DEPENSES PERS'!E55="","",'2-DEPENSES PERS'!E55)</f>
        <v/>
      </c>
      <c r="F56" s="404" t="str">
        <f>IF('2-DEPENSES PERS'!F55="","",'2-DEPENSES PERS'!F55)</f>
        <v/>
      </c>
      <c r="G56" s="430" t="str">
        <f>IF('2-DEPENSES PERS'!G55="","",'2-DEPENSES PERS'!G55)</f>
        <v/>
      </c>
      <c r="H56" s="404" t="str">
        <f>IF('2-DEPENSES PERS'!H55="","",'2-DEPENSES PERS'!H55)</f>
        <v/>
      </c>
      <c r="I56" s="431" t="str">
        <f>IF('2-DEPENSES PERS'!I55="","",'2-DEPENSES PERS'!I55)</f>
        <v/>
      </c>
      <c r="J56" s="430" t="str">
        <f>IF('2-DEPENSES PERS'!J55="","",'2-DEPENSES PERS'!J55)</f>
        <v/>
      </c>
      <c r="K56" s="404" t="str">
        <f>IF('2-DEPENSES PERS'!K55="","",'2-DEPENSES PERS'!K55)</f>
        <v/>
      </c>
      <c r="L56" s="431" t="str">
        <f>IF('2-DEPENSES PERS'!L55="","",'2-DEPENSES PERS'!L55)</f>
        <v/>
      </c>
      <c r="M56" s="430" t="str">
        <f>IF('2-DEPENSES PERS'!M55="","",'2-DEPENSES PERS'!M55)</f>
        <v/>
      </c>
      <c r="N56" s="430" t="str">
        <f>IF('2-DEPENSES PERS'!N55="","",'2-DEPENSES PERS'!N55)</f>
        <v/>
      </c>
      <c r="O56" s="430" t="str">
        <f>IF('2-DEPENSES PERS'!O55="","",'2-DEPENSES PERS'!O55)</f>
        <v/>
      </c>
      <c r="P56" s="434" t="str">
        <f>IF('2-DEPENSES PERS'!P55="","",'2-DEPENSES PERS'!P55)</f>
        <v/>
      </c>
      <c r="Q56" s="427"/>
      <c r="R56" s="428"/>
      <c r="S56" s="405" t="str">
        <f t="shared" si="14"/>
        <v/>
      </c>
      <c r="T56" s="406" t="str">
        <f t="shared" si="15"/>
        <v/>
      </c>
      <c r="U56" s="407"/>
      <c r="V56" s="407"/>
      <c r="W56" s="406" t="str">
        <f>IF('[2]Données dossier'!$F$8="Renseigner colonne E","Renseigner la date de dépôt de la DA dans l'onglet Données dossier",IF(V56="","",IF('[2]Données dossier'!$F$8="","Remplir la date de dépôt de votre demande d'aide initiale dans l'onglet VOTRE DOSSIER.",IF('[2]Données dossier'!$F$8&lt;[2]Données!$D$16,IF(V56="Catégorie A ou assimilé",[2]Données!$C$18,IF(V56="Catégorie B ou C ou assimilé",[2]Données!$C$19,IF(V56="Stagiaire",[2]Données!$C$17,""))), IF(V56="Catégorie A ou assimilé",[2]Données!$D$18,IF(V56="Catégorie B ou C ou assimilé",[2]Données!$D$19,IF(V56="Stagiaire",[2]Données!$D$17,"")))))))</f>
        <v>Renseigner la date de dépôt de la DA dans l'onglet Données dossier</v>
      </c>
      <c r="X56" s="408" t="str">
        <f t="shared" si="6"/>
        <v/>
      </c>
      <c r="Y56" s="409" t="str">
        <f t="shared" si="16"/>
        <v/>
      </c>
      <c r="Z56" s="407"/>
      <c r="AA56" s="410"/>
      <c r="AB56" s="411" t="str">
        <f t="shared" si="7"/>
        <v/>
      </c>
      <c r="AC56" s="412" t="str">
        <f t="shared" si="17"/>
        <v>Vérifier la saisie du bénéficiaire</v>
      </c>
      <c r="AD56" s="410"/>
      <c r="AE56" s="413" t="str">
        <f t="shared" si="8"/>
        <v/>
      </c>
      <c r="AF56" s="414" t="str">
        <f t="shared" si="18"/>
        <v/>
      </c>
      <c r="AG56" s="415"/>
      <c r="AH56" s="416"/>
      <c r="AI56" s="417"/>
      <c r="AJ56" s="418" t="str">
        <f t="shared" si="9"/>
        <v>Renseigner colonne AG et AH si concerné</v>
      </c>
      <c r="AK56" s="423" t="str">
        <f t="shared" si="10"/>
        <v/>
      </c>
      <c r="AL56" s="419" t="str">
        <f t="shared" si="11"/>
        <v/>
      </c>
      <c r="AM56" s="420"/>
      <c r="AN56" s="421"/>
      <c r="AO56" s="422">
        <f t="shared" si="12"/>
        <v>0</v>
      </c>
      <c r="AP56" s="424" t="str">
        <f t="shared" si="13"/>
        <v/>
      </c>
      <c r="AQ56" s="425">
        <f t="shared" si="19"/>
        <v>0</v>
      </c>
      <c r="AR56" s="426"/>
    </row>
    <row r="57" spans="1:44" ht="50.1" customHeight="1" x14ac:dyDescent="0.25">
      <c r="A57" s="404" t="str">
        <f>IF('2-DEPENSES PERS'!A56="","",'2-DEPENSES PERS'!A56)</f>
        <v/>
      </c>
      <c r="B57" s="404" t="str">
        <f>IF('2-DEPENSES PERS'!B56="","",'2-DEPENSES PERS'!B56)</f>
        <v/>
      </c>
      <c r="C57" s="404" t="str">
        <f>IF('2-DEPENSES PERS'!C56="","",'2-DEPENSES PERS'!C56)</f>
        <v/>
      </c>
      <c r="D57" s="404" t="str">
        <f>IF('2-DEPENSES PERS'!D56="","",'2-DEPENSES PERS'!D56)</f>
        <v/>
      </c>
      <c r="E57" s="404" t="str">
        <f>IF('2-DEPENSES PERS'!E56="","",'2-DEPENSES PERS'!E56)</f>
        <v/>
      </c>
      <c r="F57" s="404" t="str">
        <f>IF('2-DEPENSES PERS'!F56="","",'2-DEPENSES PERS'!F56)</f>
        <v/>
      </c>
      <c r="G57" s="430" t="str">
        <f>IF('2-DEPENSES PERS'!G56="","",'2-DEPENSES PERS'!G56)</f>
        <v/>
      </c>
      <c r="H57" s="404" t="str">
        <f>IF('2-DEPENSES PERS'!H56="","",'2-DEPENSES PERS'!H56)</f>
        <v/>
      </c>
      <c r="I57" s="431" t="str">
        <f>IF('2-DEPENSES PERS'!I56="","",'2-DEPENSES PERS'!I56)</f>
        <v/>
      </c>
      <c r="J57" s="430" t="str">
        <f>IF('2-DEPENSES PERS'!J56="","",'2-DEPENSES PERS'!J56)</f>
        <v/>
      </c>
      <c r="K57" s="404" t="str">
        <f>IF('2-DEPENSES PERS'!K56="","",'2-DEPENSES PERS'!K56)</f>
        <v/>
      </c>
      <c r="L57" s="431" t="str">
        <f>IF('2-DEPENSES PERS'!L56="","",'2-DEPENSES PERS'!L56)</f>
        <v/>
      </c>
      <c r="M57" s="430" t="str">
        <f>IF('2-DEPENSES PERS'!M56="","",'2-DEPENSES PERS'!M56)</f>
        <v/>
      </c>
      <c r="N57" s="430" t="str">
        <f>IF('2-DEPENSES PERS'!N56="","",'2-DEPENSES PERS'!N56)</f>
        <v/>
      </c>
      <c r="O57" s="430" t="str">
        <f>IF('2-DEPENSES PERS'!O56="","",'2-DEPENSES PERS'!O56)</f>
        <v/>
      </c>
      <c r="P57" s="434" t="str">
        <f>IF('2-DEPENSES PERS'!P56="","",'2-DEPENSES PERS'!P56)</f>
        <v/>
      </c>
      <c r="Q57" s="427"/>
      <c r="R57" s="428"/>
      <c r="S57" s="405" t="str">
        <f t="shared" si="14"/>
        <v/>
      </c>
      <c r="T57" s="406" t="str">
        <f t="shared" si="15"/>
        <v/>
      </c>
      <c r="U57" s="407"/>
      <c r="V57" s="407"/>
      <c r="W57" s="406" t="str">
        <f>IF('[2]Données dossier'!$F$8="Renseigner colonne E","Renseigner la date de dépôt de la DA dans l'onglet Données dossier",IF(V57="","",IF('[2]Données dossier'!$F$8="","Remplir la date de dépôt de votre demande d'aide initiale dans l'onglet VOTRE DOSSIER.",IF('[2]Données dossier'!$F$8&lt;[2]Données!$D$16,IF(V57="Catégorie A ou assimilé",[2]Données!$C$18,IF(V57="Catégorie B ou C ou assimilé",[2]Données!$C$19,IF(V57="Stagiaire",[2]Données!$C$17,""))), IF(V57="Catégorie A ou assimilé",[2]Données!$D$18,IF(V57="Catégorie B ou C ou assimilé",[2]Données!$D$19,IF(V57="Stagiaire",[2]Données!$D$17,"")))))))</f>
        <v>Renseigner la date de dépôt de la DA dans l'onglet Données dossier</v>
      </c>
      <c r="X57" s="408" t="str">
        <f t="shared" si="6"/>
        <v/>
      </c>
      <c r="Y57" s="409" t="str">
        <f t="shared" si="16"/>
        <v/>
      </c>
      <c r="Z57" s="407"/>
      <c r="AA57" s="410"/>
      <c r="AB57" s="411" t="str">
        <f t="shared" si="7"/>
        <v/>
      </c>
      <c r="AC57" s="412" t="str">
        <f t="shared" si="17"/>
        <v>Vérifier la saisie du bénéficiaire</v>
      </c>
      <c r="AD57" s="410"/>
      <c r="AE57" s="413" t="str">
        <f t="shared" si="8"/>
        <v/>
      </c>
      <c r="AF57" s="414" t="str">
        <f t="shared" si="18"/>
        <v/>
      </c>
      <c r="AG57" s="415"/>
      <c r="AH57" s="416"/>
      <c r="AI57" s="417"/>
      <c r="AJ57" s="418" t="str">
        <f t="shared" si="9"/>
        <v>Renseigner colonne AG et AH si concerné</v>
      </c>
      <c r="AK57" s="423" t="str">
        <f t="shared" si="10"/>
        <v/>
      </c>
      <c r="AL57" s="419" t="str">
        <f t="shared" si="11"/>
        <v/>
      </c>
      <c r="AM57" s="420"/>
      <c r="AN57" s="421"/>
      <c r="AO57" s="422">
        <f t="shared" si="12"/>
        <v>0</v>
      </c>
      <c r="AP57" s="424" t="str">
        <f t="shared" si="13"/>
        <v/>
      </c>
      <c r="AQ57" s="425">
        <f t="shared" si="19"/>
        <v>0</v>
      </c>
      <c r="AR57" s="426"/>
    </row>
    <row r="58" spans="1:44" ht="50.1" customHeight="1" x14ac:dyDescent="0.25">
      <c r="A58" s="404" t="str">
        <f>IF('2-DEPENSES PERS'!A57="","",'2-DEPENSES PERS'!A57)</f>
        <v/>
      </c>
      <c r="B58" s="404" t="str">
        <f>IF('2-DEPENSES PERS'!B57="","",'2-DEPENSES PERS'!B57)</f>
        <v/>
      </c>
      <c r="C58" s="404" t="str">
        <f>IF('2-DEPENSES PERS'!C57="","",'2-DEPENSES PERS'!C57)</f>
        <v/>
      </c>
      <c r="D58" s="404" t="str">
        <f>IF('2-DEPENSES PERS'!D57="","",'2-DEPENSES PERS'!D57)</f>
        <v/>
      </c>
      <c r="E58" s="404" t="str">
        <f>IF('2-DEPENSES PERS'!E57="","",'2-DEPENSES PERS'!E57)</f>
        <v/>
      </c>
      <c r="F58" s="404" t="str">
        <f>IF('2-DEPENSES PERS'!F57="","",'2-DEPENSES PERS'!F57)</f>
        <v/>
      </c>
      <c r="G58" s="430" t="str">
        <f>IF('2-DEPENSES PERS'!G57="","",'2-DEPENSES PERS'!G57)</f>
        <v/>
      </c>
      <c r="H58" s="404" t="str">
        <f>IF('2-DEPENSES PERS'!H57="","",'2-DEPENSES PERS'!H57)</f>
        <v/>
      </c>
      <c r="I58" s="431" t="str">
        <f>IF('2-DEPENSES PERS'!I57="","",'2-DEPENSES PERS'!I57)</f>
        <v/>
      </c>
      <c r="J58" s="430" t="str">
        <f>IF('2-DEPENSES PERS'!J57="","",'2-DEPENSES PERS'!J57)</f>
        <v/>
      </c>
      <c r="K58" s="404" t="str">
        <f>IF('2-DEPENSES PERS'!K57="","",'2-DEPENSES PERS'!K57)</f>
        <v/>
      </c>
      <c r="L58" s="431" t="str">
        <f>IF('2-DEPENSES PERS'!L57="","",'2-DEPENSES PERS'!L57)</f>
        <v/>
      </c>
      <c r="M58" s="430" t="str">
        <f>IF('2-DEPENSES PERS'!M57="","",'2-DEPENSES PERS'!M57)</f>
        <v/>
      </c>
      <c r="N58" s="430" t="str">
        <f>IF('2-DEPENSES PERS'!N57="","",'2-DEPENSES PERS'!N57)</f>
        <v/>
      </c>
      <c r="O58" s="430" t="str">
        <f>IF('2-DEPENSES PERS'!O57="","",'2-DEPENSES PERS'!O57)</f>
        <v/>
      </c>
      <c r="P58" s="434" t="str">
        <f>IF('2-DEPENSES PERS'!P57="","",'2-DEPENSES PERS'!P57)</f>
        <v/>
      </c>
      <c r="Q58" s="427"/>
      <c r="R58" s="428"/>
      <c r="S58" s="405" t="str">
        <f t="shared" si="14"/>
        <v/>
      </c>
      <c r="T58" s="406" t="str">
        <f t="shared" si="15"/>
        <v/>
      </c>
      <c r="U58" s="407"/>
      <c r="V58" s="407"/>
      <c r="W58" s="406" t="str">
        <f>IF('[2]Données dossier'!$F$8="Renseigner colonne E","Renseigner la date de dépôt de la DA dans l'onglet Données dossier",IF(V58="","",IF('[2]Données dossier'!$F$8="","Remplir la date de dépôt de votre demande d'aide initiale dans l'onglet VOTRE DOSSIER.",IF('[2]Données dossier'!$F$8&lt;[2]Données!$D$16,IF(V58="Catégorie A ou assimilé",[2]Données!$C$18,IF(V58="Catégorie B ou C ou assimilé",[2]Données!$C$19,IF(V58="Stagiaire",[2]Données!$C$17,""))), IF(V58="Catégorie A ou assimilé",[2]Données!$D$18,IF(V58="Catégorie B ou C ou assimilé",[2]Données!$D$19,IF(V58="Stagiaire",[2]Données!$D$17,"")))))))</f>
        <v>Renseigner la date de dépôt de la DA dans l'onglet Données dossier</v>
      </c>
      <c r="X58" s="408" t="str">
        <f t="shared" si="6"/>
        <v/>
      </c>
      <c r="Y58" s="409" t="str">
        <f t="shared" si="16"/>
        <v/>
      </c>
      <c r="Z58" s="407"/>
      <c r="AA58" s="410"/>
      <c r="AB58" s="411" t="str">
        <f t="shared" si="7"/>
        <v/>
      </c>
      <c r="AC58" s="412" t="str">
        <f t="shared" si="17"/>
        <v>Vérifier la saisie du bénéficiaire</v>
      </c>
      <c r="AD58" s="410"/>
      <c r="AE58" s="413" t="str">
        <f t="shared" si="8"/>
        <v/>
      </c>
      <c r="AF58" s="414" t="str">
        <f t="shared" si="18"/>
        <v/>
      </c>
      <c r="AG58" s="415"/>
      <c r="AH58" s="416"/>
      <c r="AI58" s="417"/>
      <c r="AJ58" s="418" t="str">
        <f t="shared" si="9"/>
        <v>Renseigner colonne AG et AH si concerné</v>
      </c>
      <c r="AK58" s="423" t="str">
        <f t="shared" si="10"/>
        <v/>
      </c>
      <c r="AL58" s="419" t="str">
        <f t="shared" si="11"/>
        <v/>
      </c>
      <c r="AM58" s="420"/>
      <c r="AN58" s="421"/>
      <c r="AO58" s="422">
        <f t="shared" si="12"/>
        <v>0</v>
      </c>
      <c r="AP58" s="424" t="str">
        <f t="shared" si="13"/>
        <v/>
      </c>
      <c r="AQ58" s="425">
        <f t="shared" si="19"/>
        <v>0</v>
      </c>
      <c r="AR58" s="426"/>
    </row>
    <row r="59" spans="1:44" ht="50.1" customHeight="1" x14ac:dyDescent="0.25">
      <c r="A59" s="404" t="str">
        <f>IF('2-DEPENSES PERS'!A58="","",'2-DEPENSES PERS'!A58)</f>
        <v/>
      </c>
      <c r="B59" s="404" t="str">
        <f>IF('2-DEPENSES PERS'!B58="","",'2-DEPENSES PERS'!B58)</f>
        <v/>
      </c>
      <c r="C59" s="404" t="str">
        <f>IF('2-DEPENSES PERS'!C58="","",'2-DEPENSES PERS'!C58)</f>
        <v/>
      </c>
      <c r="D59" s="404" t="str">
        <f>IF('2-DEPENSES PERS'!D58="","",'2-DEPENSES PERS'!D58)</f>
        <v/>
      </c>
      <c r="E59" s="404" t="str">
        <f>IF('2-DEPENSES PERS'!E58="","",'2-DEPENSES PERS'!E58)</f>
        <v/>
      </c>
      <c r="F59" s="404" t="str">
        <f>IF('2-DEPENSES PERS'!F58="","",'2-DEPENSES PERS'!F58)</f>
        <v/>
      </c>
      <c r="G59" s="430" t="str">
        <f>IF('2-DEPENSES PERS'!G58="","",'2-DEPENSES PERS'!G58)</f>
        <v/>
      </c>
      <c r="H59" s="404" t="str">
        <f>IF('2-DEPENSES PERS'!H58="","",'2-DEPENSES PERS'!H58)</f>
        <v/>
      </c>
      <c r="I59" s="431" t="str">
        <f>IF('2-DEPENSES PERS'!I58="","",'2-DEPENSES PERS'!I58)</f>
        <v/>
      </c>
      <c r="J59" s="430" t="str">
        <f>IF('2-DEPENSES PERS'!J58="","",'2-DEPENSES PERS'!J58)</f>
        <v/>
      </c>
      <c r="K59" s="404" t="str">
        <f>IF('2-DEPENSES PERS'!K58="","",'2-DEPENSES PERS'!K58)</f>
        <v/>
      </c>
      <c r="L59" s="431" t="str">
        <f>IF('2-DEPENSES PERS'!L58="","",'2-DEPENSES PERS'!L58)</f>
        <v/>
      </c>
      <c r="M59" s="430" t="str">
        <f>IF('2-DEPENSES PERS'!M58="","",'2-DEPENSES PERS'!M58)</f>
        <v/>
      </c>
      <c r="N59" s="430" t="str">
        <f>IF('2-DEPENSES PERS'!N58="","",'2-DEPENSES PERS'!N58)</f>
        <v/>
      </c>
      <c r="O59" s="430" t="str">
        <f>IF('2-DEPENSES PERS'!O58="","",'2-DEPENSES PERS'!O58)</f>
        <v/>
      </c>
      <c r="P59" s="434" t="str">
        <f>IF('2-DEPENSES PERS'!P58="","",'2-DEPENSES PERS'!P58)</f>
        <v/>
      </c>
      <c r="Q59" s="427"/>
      <c r="R59" s="428"/>
      <c r="S59" s="405" t="str">
        <f t="shared" si="14"/>
        <v/>
      </c>
      <c r="T59" s="406" t="str">
        <f t="shared" si="15"/>
        <v/>
      </c>
      <c r="U59" s="407"/>
      <c r="V59" s="407"/>
      <c r="W59" s="406" t="str">
        <f>IF('[2]Données dossier'!$F$8="Renseigner colonne E","Renseigner la date de dépôt de la DA dans l'onglet Données dossier",IF(V59="","",IF('[2]Données dossier'!$F$8="","Remplir la date de dépôt de votre demande d'aide initiale dans l'onglet VOTRE DOSSIER.",IF('[2]Données dossier'!$F$8&lt;[2]Données!$D$16,IF(V59="Catégorie A ou assimilé",[2]Données!$C$18,IF(V59="Catégorie B ou C ou assimilé",[2]Données!$C$19,IF(V59="Stagiaire",[2]Données!$C$17,""))), IF(V59="Catégorie A ou assimilé",[2]Données!$D$18,IF(V59="Catégorie B ou C ou assimilé",[2]Données!$D$19,IF(V59="Stagiaire",[2]Données!$D$17,"")))))))</f>
        <v>Renseigner la date de dépôt de la DA dans l'onglet Données dossier</v>
      </c>
      <c r="X59" s="408" t="str">
        <f t="shared" si="6"/>
        <v/>
      </c>
      <c r="Y59" s="409" t="str">
        <f t="shared" si="16"/>
        <v/>
      </c>
      <c r="Z59" s="407"/>
      <c r="AA59" s="410"/>
      <c r="AB59" s="411" t="str">
        <f t="shared" si="7"/>
        <v/>
      </c>
      <c r="AC59" s="412" t="str">
        <f t="shared" si="17"/>
        <v>Vérifier la saisie du bénéficiaire</v>
      </c>
      <c r="AD59" s="410"/>
      <c r="AE59" s="413" t="str">
        <f t="shared" si="8"/>
        <v/>
      </c>
      <c r="AF59" s="414" t="str">
        <f t="shared" si="18"/>
        <v/>
      </c>
      <c r="AG59" s="415"/>
      <c r="AH59" s="416"/>
      <c r="AI59" s="417"/>
      <c r="AJ59" s="418" t="str">
        <f t="shared" si="9"/>
        <v>Renseigner colonne AG et AH si concerné</v>
      </c>
      <c r="AK59" s="423" t="str">
        <f t="shared" si="10"/>
        <v/>
      </c>
      <c r="AL59" s="419" t="str">
        <f t="shared" si="11"/>
        <v/>
      </c>
      <c r="AM59" s="420"/>
      <c r="AN59" s="421"/>
      <c r="AO59" s="422">
        <f t="shared" si="12"/>
        <v>0</v>
      </c>
      <c r="AP59" s="424" t="str">
        <f t="shared" si="13"/>
        <v/>
      </c>
      <c r="AQ59" s="425">
        <f t="shared" si="19"/>
        <v>0</v>
      </c>
      <c r="AR59" s="426"/>
    </row>
    <row r="60" spans="1:44" ht="50.1" customHeight="1" x14ac:dyDescent="0.25">
      <c r="A60" s="404" t="str">
        <f>IF('2-DEPENSES PERS'!A59="","",'2-DEPENSES PERS'!A59)</f>
        <v/>
      </c>
      <c r="B60" s="404" t="str">
        <f>IF('2-DEPENSES PERS'!B59="","",'2-DEPENSES PERS'!B59)</f>
        <v/>
      </c>
      <c r="C60" s="404" t="str">
        <f>IF('2-DEPENSES PERS'!C59="","",'2-DEPENSES PERS'!C59)</f>
        <v/>
      </c>
      <c r="D60" s="404" t="str">
        <f>IF('2-DEPENSES PERS'!D59="","",'2-DEPENSES PERS'!D59)</f>
        <v/>
      </c>
      <c r="E60" s="404" t="str">
        <f>IF('2-DEPENSES PERS'!E59="","",'2-DEPENSES PERS'!E59)</f>
        <v/>
      </c>
      <c r="F60" s="404" t="str">
        <f>IF('2-DEPENSES PERS'!F59="","",'2-DEPENSES PERS'!F59)</f>
        <v/>
      </c>
      <c r="G60" s="430" t="str">
        <f>IF('2-DEPENSES PERS'!G59="","",'2-DEPENSES PERS'!G59)</f>
        <v/>
      </c>
      <c r="H60" s="404" t="str">
        <f>IF('2-DEPENSES PERS'!H59="","",'2-DEPENSES PERS'!H59)</f>
        <v/>
      </c>
      <c r="I60" s="431" t="str">
        <f>IF('2-DEPENSES PERS'!I59="","",'2-DEPENSES PERS'!I59)</f>
        <v/>
      </c>
      <c r="J60" s="430" t="str">
        <f>IF('2-DEPENSES PERS'!J59="","",'2-DEPENSES PERS'!J59)</f>
        <v/>
      </c>
      <c r="K60" s="404" t="str">
        <f>IF('2-DEPENSES PERS'!K59="","",'2-DEPENSES PERS'!K59)</f>
        <v/>
      </c>
      <c r="L60" s="431" t="str">
        <f>IF('2-DEPENSES PERS'!L59="","",'2-DEPENSES PERS'!L59)</f>
        <v/>
      </c>
      <c r="M60" s="430" t="str">
        <f>IF('2-DEPENSES PERS'!M59="","",'2-DEPENSES PERS'!M59)</f>
        <v/>
      </c>
      <c r="N60" s="430" t="str">
        <f>IF('2-DEPENSES PERS'!N59="","",'2-DEPENSES PERS'!N59)</f>
        <v/>
      </c>
      <c r="O60" s="430" t="str">
        <f>IF('2-DEPENSES PERS'!O59="","",'2-DEPENSES PERS'!O59)</f>
        <v/>
      </c>
      <c r="P60" s="434" t="str">
        <f>IF('2-DEPENSES PERS'!P59="","",'2-DEPENSES PERS'!P59)</f>
        <v/>
      </c>
      <c r="Q60" s="427"/>
      <c r="R60" s="428"/>
      <c r="S60" s="405" t="str">
        <f t="shared" si="14"/>
        <v/>
      </c>
      <c r="T60" s="406" t="str">
        <f t="shared" si="15"/>
        <v/>
      </c>
      <c r="U60" s="407"/>
      <c r="V60" s="407"/>
      <c r="W60" s="406" t="str">
        <f>IF('[2]Données dossier'!$F$8="Renseigner colonne E","Renseigner la date de dépôt de la DA dans l'onglet Données dossier",IF(V60="","",IF('[2]Données dossier'!$F$8="","Remplir la date de dépôt de votre demande d'aide initiale dans l'onglet VOTRE DOSSIER.",IF('[2]Données dossier'!$F$8&lt;[2]Données!$D$16,IF(V60="Catégorie A ou assimilé",[2]Données!$C$18,IF(V60="Catégorie B ou C ou assimilé",[2]Données!$C$19,IF(V60="Stagiaire",[2]Données!$C$17,""))), IF(V60="Catégorie A ou assimilé",[2]Données!$D$18,IF(V60="Catégorie B ou C ou assimilé",[2]Données!$D$19,IF(V60="Stagiaire",[2]Données!$D$17,"")))))))</f>
        <v>Renseigner la date de dépôt de la DA dans l'onglet Données dossier</v>
      </c>
      <c r="X60" s="408" t="str">
        <f t="shared" si="6"/>
        <v/>
      </c>
      <c r="Y60" s="409" t="str">
        <f t="shared" si="16"/>
        <v/>
      </c>
      <c r="Z60" s="407"/>
      <c r="AA60" s="410"/>
      <c r="AB60" s="411" t="str">
        <f t="shared" si="7"/>
        <v/>
      </c>
      <c r="AC60" s="412" t="str">
        <f t="shared" si="17"/>
        <v>Vérifier la saisie du bénéficiaire</v>
      </c>
      <c r="AD60" s="410"/>
      <c r="AE60" s="413" t="str">
        <f t="shared" si="8"/>
        <v/>
      </c>
      <c r="AF60" s="414" t="str">
        <f t="shared" si="18"/>
        <v/>
      </c>
      <c r="AG60" s="415"/>
      <c r="AH60" s="416"/>
      <c r="AI60" s="417"/>
      <c r="AJ60" s="418" t="str">
        <f t="shared" si="9"/>
        <v>Renseigner colonne AG et AH si concerné</v>
      </c>
      <c r="AK60" s="423" t="str">
        <f t="shared" si="10"/>
        <v/>
      </c>
      <c r="AL60" s="419" t="str">
        <f t="shared" si="11"/>
        <v/>
      </c>
      <c r="AM60" s="420"/>
      <c r="AN60" s="421"/>
      <c r="AO60" s="422">
        <f t="shared" si="12"/>
        <v>0</v>
      </c>
      <c r="AP60" s="424" t="str">
        <f t="shared" si="13"/>
        <v/>
      </c>
      <c r="AQ60" s="425">
        <f t="shared" si="19"/>
        <v>0</v>
      </c>
      <c r="AR60" s="426"/>
    </row>
    <row r="61" spans="1:44" ht="50.1" customHeight="1" x14ac:dyDescent="0.25">
      <c r="A61" s="404" t="str">
        <f>IF('2-DEPENSES PERS'!A60="","",'2-DEPENSES PERS'!A60)</f>
        <v/>
      </c>
      <c r="B61" s="404" t="str">
        <f>IF('2-DEPENSES PERS'!B60="","",'2-DEPENSES PERS'!B60)</f>
        <v/>
      </c>
      <c r="C61" s="404" t="str">
        <f>IF('2-DEPENSES PERS'!C60="","",'2-DEPENSES PERS'!C60)</f>
        <v/>
      </c>
      <c r="D61" s="404" t="str">
        <f>IF('2-DEPENSES PERS'!D60="","",'2-DEPENSES PERS'!D60)</f>
        <v/>
      </c>
      <c r="E61" s="404" t="str">
        <f>IF('2-DEPENSES PERS'!E60="","",'2-DEPENSES PERS'!E60)</f>
        <v/>
      </c>
      <c r="F61" s="404" t="str">
        <f>IF('2-DEPENSES PERS'!F60="","",'2-DEPENSES PERS'!F60)</f>
        <v/>
      </c>
      <c r="G61" s="430" t="str">
        <f>IF('2-DEPENSES PERS'!G60="","",'2-DEPENSES PERS'!G60)</f>
        <v/>
      </c>
      <c r="H61" s="404" t="str">
        <f>IF('2-DEPENSES PERS'!H60="","",'2-DEPENSES PERS'!H60)</f>
        <v/>
      </c>
      <c r="I61" s="431" t="str">
        <f>IF('2-DEPENSES PERS'!I60="","",'2-DEPENSES PERS'!I60)</f>
        <v/>
      </c>
      <c r="J61" s="430" t="str">
        <f>IF('2-DEPENSES PERS'!J60="","",'2-DEPENSES PERS'!J60)</f>
        <v/>
      </c>
      <c r="K61" s="404" t="str">
        <f>IF('2-DEPENSES PERS'!K60="","",'2-DEPENSES PERS'!K60)</f>
        <v/>
      </c>
      <c r="L61" s="431" t="str">
        <f>IF('2-DEPENSES PERS'!L60="","",'2-DEPENSES PERS'!L60)</f>
        <v/>
      </c>
      <c r="M61" s="430" t="str">
        <f>IF('2-DEPENSES PERS'!M60="","",'2-DEPENSES PERS'!M60)</f>
        <v/>
      </c>
      <c r="N61" s="430" t="str">
        <f>IF('2-DEPENSES PERS'!N60="","",'2-DEPENSES PERS'!N60)</f>
        <v/>
      </c>
      <c r="O61" s="430" t="str">
        <f>IF('2-DEPENSES PERS'!O60="","",'2-DEPENSES PERS'!O60)</f>
        <v/>
      </c>
      <c r="P61" s="434" t="str">
        <f>IF('2-DEPENSES PERS'!P60="","",'2-DEPENSES PERS'!P60)</f>
        <v/>
      </c>
      <c r="Q61" s="427"/>
      <c r="R61" s="428"/>
      <c r="S61" s="405" t="str">
        <f t="shared" si="14"/>
        <v/>
      </c>
      <c r="T61" s="406" t="str">
        <f t="shared" si="15"/>
        <v/>
      </c>
      <c r="U61" s="407"/>
      <c r="V61" s="407"/>
      <c r="W61" s="406" t="str">
        <f>IF('[2]Données dossier'!$F$8="Renseigner colonne E","Renseigner la date de dépôt de la DA dans l'onglet Données dossier",IF(V61="","",IF('[2]Données dossier'!$F$8="","Remplir la date de dépôt de votre demande d'aide initiale dans l'onglet VOTRE DOSSIER.",IF('[2]Données dossier'!$F$8&lt;[2]Données!$D$16,IF(V61="Catégorie A ou assimilé",[2]Données!$C$18,IF(V61="Catégorie B ou C ou assimilé",[2]Données!$C$19,IF(V61="Stagiaire",[2]Données!$C$17,""))), IF(V61="Catégorie A ou assimilé",[2]Données!$D$18,IF(V61="Catégorie B ou C ou assimilé",[2]Données!$D$19,IF(V61="Stagiaire",[2]Données!$D$17,"")))))))</f>
        <v>Renseigner la date de dépôt de la DA dans l'onglet Données dossier</v>
      </c>
      <c r="X61" s="408" t="str">
        <f t="shared" si="6"/>
        <v/>
      </c>
      <c r="Y61" s="409" t="str">
        <f t="shared" si="16"/>
        <v/>
      </c>
      <c r="Z61" s="407"/>
      <c r="AA61" s="410"/>
      <c r="AB61" s="411" t="str">
        <f t="shared" si="7"/>
        <v/>
      </c>
      <c r="AC61" s="412" t="str">
        <f t="shared" si="17"/>
        <v>Vérifier la saisie du bénéficiaire</v>
      </c>
      <c r="AD61" s="410"/>
      <c r="AE61" s="413" t="str">
        <f t="shared" si="8"/>
        <v/>
      </c>
      <c r="AF61" s="414" t="str">
        <f t="shared" si="18"/>
        <v/>
      </c>
      <c r="AG61" s="415"/>
      <c r="AH61" s="416"/>
      <c r="AI61" s="417"/>
      <c r="AJ61" s="418" t="str">
        <f t="shared" si="9"/>
        <v>Renseigner colonne AG et AH si concerné</v>
      </c>
      <c r="AK61" s="423" t="str">
        <f t="shared" si="10"/>
        <v/>
      </c>
      <c r="AL61" s="419" t="str">
        <f t="shared" si="11"/>
        <v/>
      </c>
      <c r="AM61" s="420"/>
      <c r="AN61" s="421"/>
      <c r="AO61" s="422">
        <f t="shared" si="12"/>
        <v>0</v>
      </c>
      <c r="AP61" s="424" t="str">
        <f t="shared" si="13"/>
        <v/>
      </c>
      <c r="AQ61" s="425">
        <f t="shared" si="19"/>
        <v>0</v>
      </c>
      <c r="AR61" s="426"/>
    </row>
    <row r="62" spans="1:44" ht="50.1" customHeight="1" x14ac:dyDescent="0.25">
      <c r="A62" s="404" t="str">
        <f>IF('2-DEPENSES PERS'!A61="","",'2-DEPENSES PERS'!A61)</f>
        <v/>
      </c>
      <c r="B62" s="404" t="str">
        <f>IF('2-DEPENSES PERS'!B61="","",'2-DEPENSES PERS'!B61)</f>
        <v/>
      </c>
      <c r="C62" s="404" t="str">
        <f>IF('2-DEPENSES PERS'!C61="","",'2-DEPENSES PERS'!C61)</f>
        <v/>
      </c>
      <c r="D62" s="404" t="str">
        <f>IF('2-DEPENSES PERS'!D61="","",'2-DEPENSES PERS'!D61)</f>
        <v/>
      </c>
      <c r="E62" s="404" t="str">
        <f>IF('2-DEPENSES PERS'!E61="","",'2-DEPENSES PERS'!E61)</f>
        <v/>
      </c>
      <c r="F62" s="404" t="str">
        <f>IF('2-DEPENSES PERS'!F61="","",'2-DEPENSES PERS'!F61)</f>
        <v/>
      </c>
      <c r="G62" s="430" t="str">
        <f>IF('2-DEPENSES PERS'!G61="","",'2-DEPENSES PERS'!G61)</f>
        <v/>
      </c>
      <c r="H62" s="404" t="str">
        <f>IF('2-DEPENSES PERS'!H61="","",'2-DEPENSES PERS'!H61)</f>
        <v/>
      </c>
      <c r="I62" s="431" t="str">
        <f>IF('2-DEPENSES PERS'!I61="","",'2-DEPENSES PERS'!I61)</f>
        <v/>
      </c>
      <c r="J62" s="430" t="str">
        <f>IF('2-DEPENSES PERS'!J61="","",'2-DEPENSES PERS'!J61)</f>
        <v/>
      </c>
      <c r="K62" s="404" t="str">
        <f>IF('2-DEPENSES PERS'!K61="","",'2-DEPENSES PERS'!K61)</f>
        <v/>
      </c>
      <c r="L62" s="431" t="str">
        <f>IF('2-DEPENSES PERS'!L61="","",'2-DEPENSES PERS'!L61)</f>
        <v/>
      </c>
      <c r="M62" s="430" t="str">
        <f>IF('2-DEPENSES PERS'!M61="","",'2-DEPENSES PERS'!M61)</f>
        <v/>
      </c>
      <c r="N62" s="430" t="str">
        <f>IF('2-DEPENSES PERS'!N61="","",'2-DEPENSES PERS'!N61)</f>
        <v/>
      </c>
      <c r="O62" s="430" t="str">
        <f>IF('2-DEPENSES PERS'!O61="","",'2-DEPENSES PERS'!O61)</f>
        <v/>
      </c>
      <c r="P62" s="434" t="str">
        <f>IF('2-DEPENSES PERS'!P61="","",'2-DEPENSES PERS'!P61)</f>
        <v/>
      </c>
      <c r="Q62" s="427"/>
      <c r="R62" s="428"/>
      <c r="S62" s="405" t="str">
        <f t="shared" si="14"/>
        <v/>
      </c>
      <c r="T62" s="406" t="str">
        <f t="shared" si="15"/>
        <v/>
      </c>
      <c r="U62" s="407"/>
      <c r="V62" s="407"/>
      <c r="W62" s="406" t="str">
        <f>IF('[2]Données dossier'!$F$8="Renseigner colonne E","Renseigner la date de dépôt de la DA dans l'onglet Données dossier",IF(V62="","",IF('[2]Données dossier'!$F$8="","Remplir la date de dépôt de votre demande d'aide initiale dans l'onglet VOTRE DOSSIER.",IF('[2]Données dossier'!$F$8&lt;[2]Données!$D$16,IF(V62="Catégorie A ou assimilé",[2]Données!$C$18,IF(V62="Catégorie B ou C ou assimilé",[2]Données!$C$19,IF(V62="Stagiaire",[2]Données!$C$17,""))), IF(V62="Catégorie A ou assimilé",[2]Données!$D$18,IF(V62="Catégorie B ou C ou assimilé",[2]Données!$D$19,IF(V62="Stagiaire",[2]Données!$D$17,"")))))))</f>
        <v>Renseigner la date de dépôt de la DA dans l'onglet Données dossier</v>
      </c>
      <c r="X62" s="408" t="str">
        <f t="shared" si="6"/>
        <v/>
      </c>
      <c r="Y62" s="409" t="str">
        <f t="shared" si="16"/>
        <v/>
      </c>
      <c r="Z62" s="407"/>
      <c r="AA62" s="410"/>
      <c r="AB62" s="411" t="str">
        <f t="shared" si="7"/>
        <v/>
      </c>
      <c r="AC62" s="412" t="str">
        <f t="shared" si="17"/>
        <v>Vérifier la saisie du bénéficiaire</v>
      </c>
      <c r="AD62" s="410"/>
      <c r="AE62" s="413" t="str">
        <f t="shared" si="8"/>
        <v/>
      </c>
      <c r="AF62" s="414" t="str">
        <f t="shared" si="18"/>
        <v/>
      </c>
      <c r="AG62" s="415"/>
      <c r="AH62" s="416"/>
      <c r="AI62" s="417"/>
      <c r="AJ62" s="418" t="str">
        <f t="shared" si="9"/>
        <v>Renseigner colonne AG et AH si concerné</v>
      </c>
      <c r="AK62" s="423" t="str">
        <f t="shared" si="10"/>
        <v/>
      </c>
      <c r="AL62" s="419" t="str">
        <f t="shared" si="11"/>
        <v/>
      </c>
      <c r="AM62" s="420"/>
      <c r="AN62" s="421"/>
      <c r="AO62" s="422">
        <f t="shared" si="12"/>
        <v>0</v>
      </c>
      <c r="AP62" s="424" t="str">
        <f t="shared" si="13"/>
        <v/>
      </c>
      <c r="AQ62" s="425">
        <f t="shared" si="19"/>
        <v>0</v>
      </c>
      <c r="AR62" s="426"/>
    </row>
    <row r="63" spans="1:44" ht="50.1" customHeight="1" x14ac:dyDescent="0.25">
      <c r="A63" s="404" t="str">
        <f>IF('2-DEPENSES PERS'!A62="","",'2-DEPENSES PERS'!A62)</f>
        <v/>
      </c>
      <c r="B63" s="404" t="str">
        <f>IF('2-DEPENSES PERS'!B62="","",'2-DEPENSES PERS'!B62)</f>
        <v/>
      </c>
      <c r="C63" s="404" t="str">
        <f>IF('2-DEPENSES PERS'!C62="","",'2-DEPENSES PERS'!C62)</f>
        <v/>
      </c>
      <c r="D63" s="404" t="str">
        <f>IF('2-DEPENSES PERS'!D62="","",'2-DEPENSES PERS'!D62)</f>
        <v/>
      </c>
      <c r="E63" s="404" t="str">
        <f>IF('2-DEPENSES PERS'!E62="","",'2-DEPENSES PERS'!E62)</f>
        <v/>
      </c>
      <c r="F63" s="404" t="str">
        <f>IF('2-DEPENSES PERS'!F62="","",'2-DEPENSES PERS'!F62)</f>
        <v/>
      </c>
      <c r="G63" s="430" t="str">
        <f>IF('2-DEPENSES PERS'!G62="","",'2-DEPENSES PERS'!G62)</f>
        <v/>
      </c>
      <c r="H63" s="404" t="str">
        <f>IF('2-DEPENSES PERS'!H62="","",'2-DEPENSES PERS'!H62)</f>
        <v/>
      </c>
      <c r="I63" s="431" t="str">
        <f>IF('2-DEPENSES PERS'!I62="","",'2-DEPENSES PERS'!I62)</f>
        <v/>
      </c>
      <c r="J63" s="430" t="str">
        <f>IF('2-DEPENSES PERS'!J62="","",'2-DEPENSES PERS'!J62)</f>
        <v/>
      </c>
      <c r="K63" s="404" t="str">
        <f>IF('2-DEPENSES PERS'!K62="","",'2-DEPENSES PERS'!K62)</f>
        <v/>
      </c>
      <c r="L63" s="431" t="str">
        <f>IF('2-DEPENSES PERS'!L62="","",'2-DEPENSES PERS'!L62)</f>
        <v/>
      </c>
      <c r="M63" s="430" t="str">
        <f>IF('2-DEPENSES PERS'!M62="","",'2-DEPENSES PERS'!M62)</f>
        <v/>
      </c>
      <c r="N63" s="430" t="str">
        <f>IF('2-DEPENSES PERS'!N62="","",'2-DEPENSES PERS'!N62)</f>
        <v/>
      </c>
      <c r="O63" s="430" t="str">
        <f>IF('2-DEPENSES PERS'!O62="","",'2-DEPENSES PERS'!O62)</f>
        <v/>
      </c>
      <c r="P63" s="434" t="str">
        <f>IF('2-DEPENSES PERS'!P62="","",'2-DEPENSES PERS'!P62)</f>
        <v/>
      </c>
      <c r="Q63" s="427"/>
      <c r="R63" s="428"/>
      <c r="S63" s="405" t="str">
        <f t="shared" si="14"/>
        <v/>
      </c>
      <c r="T63" s="406" t="str">
        <f t="shared" si="15"/>
        <v/>
      </c>
      <c r="U63" s="407"/>
      <c r="V63" s="407"/>
      <c r="W63" s="406" t="str">
        <f>IF('[2]Données dossier'!$F$8="Renseigner colonne E","Renseigner la date de dépôt de la DA dans l'onglet Données dossier",IF(V63="","",IF('[2]Données dossier'!$F$8="","Remplir la date de dépôt de votre demande d'aide initiale dans l'onglet VOTRE DOSSIER.",IF('[2]Données dossier'!$F$8&lt;[2]Données!$D$16,IF(V63="Catégorie A ou assimilé",[2]Données!$C$18,IF(V63="Catégorie B ou C ou assimilé",[2]Données!$C$19,IF(V63="Stagiaire",[2]Données!$C$17,""))), IF(V63="Catégorie A ou assimilé",[2]Données!$D$18,IF(V63="Catégorie B ou C ou assimilé",[2]Données!$D$19,IF(V63="Stagiaire",[2]Données!$D$17,"")))))))</f>
        <v>Renseigner la date de dépôt de la DA dans l'onglet Données dossier</v>
      </c>
      <c r="X63" s="408" t="str">
        <f t="shared" si="6"/>
        <v/>
      </c>
      <c r="Y63" s="409" t="str">
        <f t="shared" si="16"/>
        <v/>
      </c>
      <c r="Z63" s="407"/>
      <c r="AA63" s="410"/>
      <c r="AB63" s="411" t="str">
        <f t="shared" si="7"/>
        <v/>
      </c>
      <c r="AC63" s="412" t="str">
        <f t="shared" si="17"/>
        <v>Vérifier la saisie du bénéficiaire</v>
      </c>
      <c r="AD63" s="410"/>
      <c r="AE63" s="413" t="str">
        <f t="shared" si="8"/>
        <v/>
      </c>
      <c r="AF63" s="414" t="str">
        <f t="shared" si="18"/>
        <v/>
      </c>
      <c r="AG63" s="415"/>
      <c r="AH63" s="416"/>
      <c r="AI63" s="417"/>
      <c r="AJ63" s="418" t="str">
        <f t="shared" si="9"/>
        <v>Renseigner colonne AG et AH si concerné</v>
      </c>
      <c r="AK63" s="423" t="str">
        <f t="shared" si="10"/>
        <v/>
      </c>
      <c r="AL63" s="419" t="str">
        <f t="shared" si="11"/>
        <v/>
      </c>
      <c r="AM63" s="420"/>
      <c r="AN63" s="421"/>
      <c r="AO63" s="422">
        <f t="shared" si="12"/>
        <v>0</v>
      </c>
      <c r="AP63" s="424" t="str">
        <f t="shared" si="13"/>
        <v/>
      </c>
      <c r="AQ63" s="425">
        <f t="shared" si="19"/>
        <v>0</v>
      </c>
      <c r="AR63" s="426"/>
    </row>
    <row r="64" spans="1:44" ht="50.1" customHeight="1" x14ac:dyDescent="0.25">
      <c r="A64" s="404" t="str">
        <f>IF('2-DEPENSES PERS'!A63="","",'2-DEPENSES PERS'!A63)</f>
        <v/>
      </c>
      <c r="B64" s="404" t="str">
        <f>IF('2-DEPENSES PERS'!B63="","",'2-DEPENSES PERS'!B63)</f>
        <v/>
      </c>
      <c r="C64" s="404" t="str">
        <f>IF('2-DEPENSES PERS'!C63="","",'2-DEPENSES PERS'!C63)</f>
        <v/>
      </c>
      <c r="D64" s="404" t="str">
        <f>IF('2-DEPENSES PERS'!D63="","",'2-DEPENSES PERS'!D63)</f>
        <v/>
      </c>
      <c r="E64" s="404" t="str">
        <f>IF('2-DEPENSES PERS'!E63="","",'2-DEPENSES PERS'!E63)</f>
        <v/>
      </c>
      <c r="F64" s="404" t="str">
        <f>IF('2-DEPENSES PERS'!F63="","",'2-DEPENSES PERS'!F63)</f>
        <v/>
      </c>
      <c r="G64" s="430" t="str">
        <f>IF('2-DEPENSES PERS'!G63="","",'2-DEPENSES PERS'!G63)</f>
        <v/>
      </c>
      <c r="H64" s="404" t="str">
        <f>IF('2-DEPENSES PERS'!H63="","",'2-DEPENSES PERS'!H63)</f>
        <v/>
      </c>
      <c r="I64" s="431" t="str">
        <f>IF('2-DEPENSES PERS'!I63="","",'2-DEPENSES PERS'!I63)</f>
        <v/>
      </c>
      <c r="J64" s="430" t="str">
        <f>IF('2-DEPENSES PERS'!J63="","",'2-DEPENSES PERS'!J63)</f>
        <v/>
      </c>
      <c r="K64" s="404" t="str">
        <f>IF('2-DEPENSES PERS'!K63="","",'2-DEPENSES PERS'!K63)</f>
        <v/>
      </c>
      <c r="L64" s="431" t="str">
        <f>IF('2-DEPENSES PERS'!L63="","",'2-DEPENSES PERS'!L63)</f>
        <v/>
      </c>
      <c r="M64" s="430" t="str">
        <f>IF('2-DEPENSES PERS'!M63="","",'2-DEPENSES PERS'!M63)</f>
        <v/>
      </c>
      <c r="N64" s="430" t="str">
        <f>IF('2-DEPENSES PERS'!N63="","",'2-DEPENSES PERS'!N63)</f>
        <v/>
      </c>
      <c r="O64" s="430" t="str">
        <f>IF('2-DEPENSES PERS'!O63="","",'2-DEPENSES PERS'!O63)</f>
        <v/>
      </c>
      <c r="P64" s="434" t="str">
        <f>IF('2-DEPENSES PERS'!P63="","",'2-DEPENSES PERS'!P63)</f>
        <v/>
      </c>
      <c r="Q64" s="427"/>
      <c r="R64" s="428"/>
      <c r="S64" s="405" t="str">
        <f t="shared" si="14"/>
        <v/>
      </c>
      <c r="T64" s="406" t="str">
        <f t="shared" si="15"/>
        <v/>
      </c>
      <c r="U64" s="407"/>
      <c r="V64" s="407"/>
      <c r="W64" s="406" t="str">
        <f>IF('[2]Données dossier'!$F$8="Renseigner colonne E","Renseigner la date de dépôt de la DA dans l'onglet Données dossier",IF(V64="","",IF('[2]Données dossier'!$F$8="","Remplir la date de dépôt de votre demande d'aide initiale dans l'onglet VOTRE DOSSIER.",IF('[2]Données dossier'!$F$8&lt;[2]Données!$D$16,IF(V64="Catégorie A ou assimilé",[2]Données!$C$18,IF(V64="Catégorie B ou C ou assimilé",[2]Données!$C$19,IF(V64="Stagiaire",[2]Données!$C$17,""))), IF(V64="Catégorie A ou assimilé",[2]Données!$D$18,IF(V64="Catégorie B ou C ou assimilé",[2]Données!$D$19,IF(V64="Stagiaire",[2]Données!$D$17,"")))))))</f>
        <v>Renseigner la date de dépôt de la DA dans l'onglet Données dossier</v>
      </c>
      <c r="X64" s="408" t="str">
        <f t="shared" si="6"/>
        <v/>
      </c>
      <c r="Y64" s="409" t="str">
        <f t="shared" si="16"/>
        <v/>
      </c>
      <c r="Z64" s="407"/>
      <c r="AA64" s="410"/>
      <c r="AB64" s="411" t="str">
        <f t="shared" si="7"/>
        <v/>
      </c>
      <c r="AC64" s="412" t="str">
        <f t="shared" si="17"/>
        <v>Vérifier la saisie du bénéficiaire</v>
      </c>
      <c r="AD64" s="410"/>
      <c r="AE64" s="413" t="str">
        <f t="shared" si="8"/>
        <v/>
      </c>
      <c r="AF64" s="414" t="str">
        <f t="shared" si="18"/>
        <v/>
      </c>
      <c r="AG64" s="415"/>
      <c r="AH64" s="416"/>
      <c r="AI64" s="417"/>
      <c r="AJ64" s="418" t="str">
        <f t="shared" si="9"/>
        <v>Renseigner colonne AG et AH si concerné</v>
      </c>
      <c r="AK64" s="423" t="str">
        <f t="shared" si="10"/>
        <v/>
      </c>
      <c r="AL64" s="419" t="str">
        <f t="shared" si="11"/>
        <v/>
      </c>
      <c r="AM64" s="420"/>
      <c r="AN64" s="421"/>
      <c r="AO64" s="422">
        <f t="shared" si="12"/>
        <v>0</v>
      </c>
      <c r="AP64" s="424" t="str">
        <f t="shared" si="13"/>
        <v/>
      </c>
      <c r="AQ64" s="425">
        <f t="shared" si="19"/>
        <v>0</v>
      </c>
      <c r="AR64" s="426"/>
    </row>
    <row r="65" spans="1:44" ht="50.1" customHeight="1" x14ac:dyDescent="0.25">
      <c r="A65" s="404" t="str">
        <f>IF('2-DEPENSES PERS'!A64="","",'2-DEPENSES PERS'!A64)</f>
        <v/>
      </c>
      <c r="B65" s="404" t="str">
        <f>IF('2-DEPENSES PERS'!B64="","",'2-DEPENSES PERS'!B64)</f>
        <v/>
      </c>
      <c r="C65" s="404" t="str">
        <f>IF('2-DEPENSES PERS'!C64="","",'2-DEPENSES PERS'!C64)</f>
        <v/>
      </c>
      <c r="D65" s="404" t="str">
        <f>IF('2-DEPENSES PERS'!D64="","",'2-DEPENSES PERS'!D64)</f>
        <v/>
      </c>
      <c r="E65" s="404" t="str">
        <f>IF('2-DEPENSES PERS'!E64="","",'2-DEPENSES PERS'!E64)</f>
        <v/>
      </c>
      <c r="F65" s="404" t="str">
        <f>IF('2-DEPENSES PERS'!F64="","",'2-DEPENSES PERS'!F64)</f>
        <v/>
      </c>
      <c r="G65" s="430" t="str">
        <f>IF('2-DEPENSES PERS'!G64="","",'2-DEPENSES PERS'!G64)</f>
        <v/>
      </c>
      <c r="H65" s="404" t="str">
        <f>IF('2-DEPENSES PERS'!H64="","",'2-DEPENSES PERS'!H64)</f>
        <v/>
      </c>
      <c r="I65" s="431" t="str">
        <f>IF('2-DEPENSES PERS'!I64="","",'2-DEPENSES PERS'!I64)</f>
        <v/>
      </c>
      <c r="J65" s="430" t="str">
        <f>IF('2-DEPENSES PERS'!J64="","",'2-DEPENSES PERS'!J64)</f>
        <v/>
      </c>
      <c r="K65" s="404" t="str">
        <f>IF('2-DEPENSES PERS'!K64="","",'2-DEPENSES PERS'!K64)</f>
        <v/>
      </c>
      <c r="L65" s="431" t="str">
        <f>IF('2-DEPENSES PERS'!L64="","",'2-DEPENSES PERS'!L64)</f>
        <v/>
      </c>
      <c r="M65" s="430" t="str">
        <f>IF('2-DEPENSES PERS'!M64="","",'2-DEPENSES PERS'!M64)</f>
        <v/>
      </c>
      <c r="N65" s="430" t="str">
        <f>IF('2-DEPENSES PERS'!N64="","",'2-DEPENSES PERS'!N64)</f>
        <v/>
      </c>
      <c r="O65" s="430" t="str">
        <f>IF('2-DEPENSES PERS'!O64="","",'2-DEPENSES PERS'!O64)</f>
        <v/>
      </c>
      <c r="P65" s="434" t="str">
        <f>IF('2-DEPENSES PERS'!P64="","",'2-DEPENSES PERS'!P64)</f>
        <v/>
      </c>
      <c r="Q65" s="427"/>
      <c r="R65" s="428"/>
      <c r="S65" s="405" t="str">
        <f t="shared" si="14"/>
        <v/>
      </c>
      <c r="T65" s="406" t="str">
        <f t="shared" si="15"/>
        <v/>
      </c>
      <c r="U65" s="407"/>
      <c r="V65" s="407"/>
      <c r="W65" s="406" t="str">
        <f>IF('[2]Données dossier'!$F$8="Renseigner colonne E","Renseigner la date de dépôt de la DA dans l'onglet Données dossier",IF(V65="","",IF('[2]Données dossier'!$F$8="","Remplir la date de dépôt de votre demande d'aide initiale dans l'onglet VOTRE DOSSIER.",IF('[2]Données dossier'!$F$8&lt;[2]Données!$D$16,IF(V65="Catégorie A ou assimilé",[2]Données!$C$18,IF(V65="Catégorie B ou C ou assimilé",[2]Données!$C$19,IF(V65="Stagiaire",[2]Données!$C$17,""))), IF(V65="Catégorie A ou assimilé",[2]Données!$D$18,IF(V65="Catégorie B ou C ou assimilé",[2]Données!$D$19,IF(V65="Stagiaire",[2]Données!$D$17,"")))))))</f>
        <v>Renseigner la date de dépôt de la DA dans l'onglet Données dossier</v>
      </c>
      <c r="X65" s="408" t="str">
        <f t="shared" si="6"/>
        <v/>
      </c>
      <c r="Y65" s="409" t="str">
        <f t="shared" si="16"/>
        <v/>
      </c>
      <c r="Z65" s="407"/>
      <c r="AA65" s="410"/>
      <c r="AB65" s="411" t="str">
        <f t="shared" si="7"/>
        <v/>
      </c>
      <c r="AC65" s="412" t="str">
        <f t="shared" si="17"/>
        <v>Vérifier la saisie du bénéficiaire</v>
      </c>
      <c r="AD65" s="410"/>
      <c r="AE65" s="413" t="str">
        <f t="shared" si="8"/>
        <v/>
      </c>
      <c r="AF65" s="414" t="str">
        <f t="shared" si="18"/>
        <v/>
      </c>
      <c r="AG65" s="415"/>
      <c r="AH65" s="416"/>
      <c r="AI65" s="417"/>
      <c r="AJ65" s="418" t="str">
        <f t="shared" si="9"/>
        <v>Renseigner colonne AG et AH si concerné</v>
      </c>
      <c r="AK65" s="423" t="str">
        <f t="shared" si="10"/>
        <v/>
      </c>
      <c r="AL65" s="419" t="str">
        <f t="shared" si="11"/>
        <v/>
      </c>
      <c r="AM65" s="420"/>
      <c r="AN65" s="421"/>
      <c r="AO65" s="422">
        <f t="shared" si="12"/>
        <v>0</v>
      </c>
      <c r="AP65" s="424" t="str">
        <f t="shared" si="13"/>
        <v/>
      </c>
      <c r="AQ65" s="425">
        <f t="shared" si="19"/>
        <v>0</v>
      </c>
      <c r="AR65" s="426"/>
    </row>
    <row r="66" spans="1:44" ht="50.1" customHeight="1" x14ac:dyDescent="0.25">
      <c r="A66" s="404" t="str">
        <f>IF('2-DEPENSES PERS'!A65="","",'2-DEPENSES PERS'!A65)</f>
        <v/>
      </c>
      <c r="B66" s="404" t="str">
        <f>IF('2-DEPENSES PERS'!B65="","",'2-DEPENSES PERS'!B65)</f>
        <v/>
      </c>
      <c r="C66" s="404" t="str">
        <f>IF('2-DEPENSES PERS'!C65="","",'2-DEPENSES PERS'!C65)</f>
        <v/>
      </c>
      <c r="D66" s="404" t="str">
        <f>IF('2-DEPENSES PERS'!D65="","",'2-DEPENSES PERS'!D65)</f>
        <v/>
      </c>
      <c r="E66" s="404" t="str">
        <f>IF('2-DEPENSES PERS'!E65="","",'2-DEPENSES PERS'!E65)</f>
        <v/>
      </c>
      <c r="F66" s="404" t="str">
        <f>IF('2-DEPENSES PERS'!F65="","",'2-DEPENSES PERS'!F65)</f>
        <v/>
      </c>
      <c r="G66" s="430" t="str">
        <f>IF('2-DEPENSES PERS'!G65="","",'2-DEPENSES PERS'!G65)</f>
        <v/>
      </c>
      <c r="H66" s="404" t="str">
        <f>IF('2-DEPENSES PERS'!H65="","",'2-DEPENSES PERS'!H65)</f>
        <v/>
      </c>
      <c r="I66" s="431" t="str">
        <f>IF('2-DEPENSES PERS'!I65="","",'2-DEPENSES PERS'!I65)</f>
        <v/>
      </c>
      <c r="J66" s="430" t="str">
        <f>IF('2-DEPENSES PERS'!J65="","",'2-DEPENSES PERS'!J65)</f>
        <v/>
      </c>
      <c r="K66" s="404" t="str">
        <f>IF('2-DEPENSES PERS'!K65="","",'2-DEPENSES PERS'!K65)</f>
        <v/>
      </c>
      <c r="L66" s="431" t="str">
        <f>IF('2-DEPENSES PERS'!L65="","",'2-DEPENSES PERS'!L65)</f>
        <v/>
      </c>
      <c r="M66" s="430" t="str">
        <f>IF('2-DEPENSES PERS'!M65="","",'2-DEPENSES PERS'!M65)</f>
        <v/>
      </c>
      <c r="N66" s="430" t="str">
        <f>IF('2-DEPENSES PERS'!N65="","",'2-DEPENSES PERS'!N65)</f>
        <v/>
      </c>
      <c r="O66" s="430" t="str">
        <f>IF('2-DEPENSES PERS'!O65="","",'2-DEPENSES PERS'!O65)</f>
        <v/>
      </c>
      <c r="P66" s="434" t="str">
        <f>IF('2-DEPENSES PERS'!P65="","",'2-DEPENSES PERS'!P65)</f>
        <v/>
      </c>
      <c r="Q66" s="427"/>
      <c r="R66" s="428"/>
      <c r="S66" s="405" t="str">
        <f t="shared" si="14"/>
        <v/>
      </c>
      <c r="T66" s="406" t="str">
        <f t="shared" si="15"/>
        <v/>
      </c>
      <c r="U66" s="407"/>
      <c r="V66" s="407"/>
      <c r="W66" s="406" t="str">
        <f>IF('[2]Données dossier'!$F$8="Renseigner colonne E","Renseigner la date de dépôt de la DA dans l'onglet Données dossier",IF(V66="","",IF('[2]Données dossier'!$F$8="","Remplir la date de dépôt de votre demande d'aide initiale dans l'onglet VOTRE DOSSIER.",IF('[2]Données dossier'!$F$8&lt;[2]Données!$D$16,IF(V66="Catégorie A ou assimilé",[2]Données!$C$18,IF(V66="Catégorie B ou C ou assimilé",[2]Données!$C$19,IF(V66="Stagiaire",[2]Données!$C$17,""))), IF(V66="Catégorie A ou assimilé",[2]Données!$D$18,IF(V66="Catégorie B ou C ou assimilé",[2]Données!$D$19,IF(V66="Stagiaire",[2]Données!$D$17,"")))))))</f>
        <v>Renseigner la date de dépôt de la DA dans l'onglet Données dossier</v>
      </c>
      <c r="X66" s="408" t="str">
        <f t="shared" si="6"/>
        <v/>
      </c>
      <c r="Y66" s="409" t="str">
        <f t="shared" si="16"/>
        <v/>
      </c>
      <c r="Z66" s="407"/>
      <c r="AA66" s="410"/>
      <c r="AB66" s="411" t="str">
        <f t="shared" si="7"/>
        <v/>
      </c>
      <c r="AC66" s="412" t="str">
        <f t="shared" si="17"/>
        <v>Vérifier la saisie du bénéficiaire</v>
      </c>
      <c r="AD66" s="410"/>
      <c r="AE66" s="413" t="str">
        <f t="shared" si="8"/>
        <v/>
      </c>
      <c r="AF66" s="414" t="str">
        <f t="shared" si="18"/>
        <v/>
      </c>
      <c r="AG66" s="415"/>
      <c r="AH66" s="416"/>
      <c r="AI66" s="417"/>
      <c r="AJ66" s="418" t="str">
        <f t="shared" si="9"/>
        <v>Renseigner colonne AG et AH si concerné</v>
      </c>
      <c r="AK66" s="423" t="str">
        <f t="shared" si="10"/>
        <v/>
      </c>
      <c r="AL66" s="419" t="str">
        <f t="shared" si="11"/>
        <v/>
      </c>
      <c r="AM66" s="420"/>
      <c r="AN66" s="421"/>
      <c r="AO66" s="422">
        <f t="shared" si="12"/>
        <v>0</v>
      </c>
      <c r="AP66" s="424" t="str">
        <f t="shared" si="13"/>
        <v/>
      </c>
      <c r="AQ66" s="425">
        <f t="shared" si="19"/>
        <v>0</v>
      </c>
      <c r="AR66" s="426"/>
    </row>
    <row r="67" spans="1:44" ht="50.1" customHeight="1" x14ac:dyDescent="0.25">
      <c r="A67" s="404" t="str">
        <f>IF('2-DEPENSES PERS'!A66="","",'2-DEPENSES PERS'!A66)</f>
        <v/>
      </c>
      <c r="B67" s="404" t="str">
        <f>IF('2-DEPENSES PERS'!B66="","",'2-DEPENSES PERS'!B66)</f>
        <v/>
      </c>
      <c r="C67" s="404" t="str">
        <f>IF('2-DEPENSES PERS'!C66="","",'2-DEPENSES PERS'!C66)</f>
        <v/>
      </c>
      <c r="D67" s="404" t="str">
        <f>IF('2-DEPENSES PERS'!D66="","",'2-DEPENSES PERS'!D66)</f>
        <v/>
      </c>
      <c r="E67" s="404" t="str">
        <f>IF('2-DEPENSES PERS'!E66="","",'2-DEPENSES PERS'!E66)</f>
        <v/>
      </c>
      <c r="F67" s="404" t="str">
        <f>IF('2-DEPENSES PERS'!F66="","",'2-DEPENSES PERS'!F66)</f>
        <v/>
      </c>
      <c r="G67" s="430" t="str">
        <f>IF('2-DEPENSES PERS'!G66="","",'2-DEPENSES PERS'!G66)</f>
        <v/>
      </c>
      <c r="H67" s="404" t="str">
        <f>IF('2-DEPENSES PERS'!H66="","",'2-DEPENSES PERS'!H66)</f>
        <v/>
      </c>
      <c r="I67" s="431" t="str">
        <f>IF('2-DEPENSES PERS'!I66="","",'2-DEPENSES PERS'!I66)</f>
        <v/>
      </c>
      <c r="J67" s="430" t="str">
        <f>IF('2-DEPENSES PERS'!J66="","",'2-DEPENSES PERS'!J66)</f>
        <v/>
      </c>
      <c r="K67" s="404" t="str">
        <f>IF('2-DEPENSES PERS'!K66="","",'2-DEPENSES PERS'!K66)</f>
        <v/>
      </c>
      <c r="L67" s="431" t="str">
        <f>IF('2-DEPENSES PERS'!L66="","",'2-DEPENSES PERS'!L66)</f>
        <v/>
      </c>
      <c r="M67" s="430" t="str">
        <f>IF('2-DEPENSES PERS'!M66="","",'2-DEPENSES PERS'!M66)</f>
        <v/>
      </c>
      <c r="N67" s="430" t="str">
        <f>IF('2-DEPENSES PERS'!N66="","",'2-DEPENSES PERS'!N66)</f>
        <v/>
      </c>
      <c r="O67" s="430" t="str">
        <f>IF('2-DEPENSES PERS'!O66="","",'2-DEPENSES PERS'!O66)</f>
        <v/>
      </c>
      <c r="P67" s="434" t="str">
        <f>IF('2-DEPENSES PERS'!P66="","",'2-DEPENSES PERS'!P66)</f>
        <v/>
      </c>
      <c r="Q67" s="427"/>
      <c r="R67" s="428"/>
      <c r="S67" s="405" t="str">
        <f t="shared" si="14"/>
        <v/>
      </c>
      <c r="T67" s="406" t="str">
        <f t="shared" si="15"/>
        <v/>
      </c>
      <c r="U67" s="407"/>
      <c r="V67" s="407"/>
      <c r="W67" s="406" t="str">
        <f>IF('[2]Données dossier'!$F$8="Renseigner colonne E","Renseigner la date de dépôt de la DA dans l'onglet Données dossier",IF(V67="","",IF('[2]Données dossier'!$F$8="","Remplir la date de dépôt de votre demande d'aide initiale dans l'onglet VOTRE DOSSIER.",IF('[2]Données dossier'!$F$8&lt;[2]Données!$D$16,IF(V67="Catégorie A ou assimilé",[2]Données!$C$18,IF(V67="Catégorie B ou C ou assimilé",[2]Données!$C$19,IF(V67="Stagiaire",[2]Données!$C$17,""))), IF(V67="Catégorie A ou assimilé",[2]Données!$D$18,IF(V67="Catégorie B ou C ou assimilé",[2]Données!$D$19,IF(V67="Stagiaire",[2]Données!$D$17,"")))))))</f>
        <v>Renseigner la date de dépôt de la DA dans l'onglet Données dossier</v>
      </c>
      <c r="X67" s="408" t="str">
        <f t="shared" si="6"/>
        <v/>
      </c>
      <c r="Y67" s="409" t="str">
        <f t="shared" si="16"/>
        <v/>
      </c>
      <c r="Z67" s="407"/>
      <c r="AA67" s="410"/>
      <c r="AB67" s="411" t="str">
        <f t="shared" si="7"/>
        <v/>
      </c>
      <c r="AC67" s="412" t="str">
        <f t="shared" si="17"/>
        <v>Vérifier la saisie du bénéficiaire</v>
      </c>
      <c r="AD67" s="410"/>
      <c r="AE67" s="413" t="str">
        <f t="shared" si="8"/>
        <v/>
      </c>
      <c r="AF67" s="414" t="str">
        <f t="shared" si="18"/>
        <v/>
      </c>
      <c r="AG67" s="415"/>
      <c r="AH67" s="416"/>
      <c r="AI67" s="417"/>
      <c r="AJ67" s="418" t="str">
        <f t="shared" si="9"/>
        <v>Renseigner colonne AG et AH si concerné</v>
      </c>
      <c r="AK67" s="423" t="str">
        <f t="shared" si="10"/>
        <v/>
      </c>
      <c r="AL67" s="419" t="str">
        <f t="shared" si="11"/>
        <v/>
      </c>
      <c r="AM67" s="420"/>
      <c r="AN67" s="421"/>
      <c r="AO67" s="422">
        <f t="shared" si="12"/>
        <v>0</v>
      </c>
      <c r="AP67" s="424" t="str">
        <f t="shared" si="13"/>
        <v/>
      </c>
      <c r="AQ67" s="425">
        <f t="shared" si="19"/>
        <v>0</v>
      </c>
      <c r="AR67" s="426"/>
    </row>
    <row r="68" spans="1:44" ht="50.1" customHeight="1" x14ac:dyDescent="0.25">
      <c r="A68" s="404" t="str">
        <f>IF('2-DEPENSES PERS'!A67="","",'2-DEPENSES PERS'!A67)</f>
        <v/>
      </c>
      <c r="B68" s="404" t="str">
        <f>IF('2-DEPENSES PERS'!B67="","",'2-DEPENSES PERS'!B67)</f>
        <v/>
      </c>
      <c r="C68" s="404" t="str">
        <f>IF('2-DEPENSES PERS'!C67="","",'2-DEPENSES PERS'!C67)</f>
        <v/>
      </c>
      <c r="D68" s="404" t="str">
        <f>IF('2-DEPENSES PERS'!D67="","",'2-DEPENSES PERS'!D67)</f>
        <v/>
      </c>
      <c r="E68" s="404" t="str">
        <f>IF('2-DEPENSES PERS'!E67="","",'2-DEPENSES PERS'!E67)</f>
        <v/>
      </c>
      <c r="F68" s="404" t="str">
        <f>IF('2-DEPENSES PERS'!F67="","",'2-DEPENSES PERS'!F67)</f>
        <v/>
      </c>
      <c r="G68" s="430" t="str">
        <f>IF('2-DEPENSES PERS'!G67="","",'2-DEPENSES PERS'!G67)</f>
        <v/>
      </c>
      <c r="H68" s="404" t="str">
        <f>IF('2-DEPENSES PERS'!H67="","",'2-DEPENSES PERS'!H67)</f>
        <v/>
      </c>
      <c r="I68" s="431" t="str">
        <f>IF('2-DEPENSES PERS'!I67="","",'2-DEPENSES PERS'!I67)</f>
        <v/>
      </c>
      <c r="J68" s="430" t="str">
        <f>IF('2-DEPENSES PERS'!J67="","",'2-DEPENSES PERS'!J67)</f>
        <v/>
      </c>
      <c r="K68" s="404" t="str">
        <f>IF('2-DEPENSES PERS'!K67="","",'2-DEPENSES PERS'!K67)</f>
        <v/>
      </c>
      <c r="L68" s="431" t="str">
        <f>IF('2-DEPENSES PERS'!L67="","",'2-DEPENSES PERS'!L67)</f>
        <v/>
      </c>
      <c r="M68" s="430" t="str">
        <f>IF('2-DEPENSES PERS'!M67="","",'2-DEPENSES PERS'!M67)</f>
        <v/>
      </c>
      <c r="N68" s="430" t="str">
        <f>IF('2-DEPENSES PERS'!N67="","",'2-DEPENSES PERS'!N67)</f>
        <v/>
      </c>
      <c r="O68" s="430" t="str">
        <f>IF('2-DEPENSES PERS'!O67="","",'2-DEPENSES PERS'!O67)</f>
        <v/>
      </c>
      <c r="P68" s="434" t="str">
        <f>IF('2-DEPENSES PERS'!P67="","",'2-DEPENSES PERS'!P67)</f>
        <v/>
      </c>
      <c r="Q68" s="427"/>
      <c r="R68" s="428"/>
      <c r="S68" s="405" t="str">
        <f t="shared" si="14"/>
        <v/>
      </c>
      <c r="T68" s="406" t="str">
        <f t="shared" si="15"/>
        <v/>
      </c>
      <c r="U68" s="407"/>
      <c r="V68" s="407"/>
      <c r="W68" s="406" t="str">
        <f>IF('[2]Données dossier'!$F$8="Renseigner colonne E","Renseigner la date de dépôt de la DA dans l'onglet Données dossier",IF(V68="","",IF('[2]Données dossier'!$F$8="","Remplir la date de dépôt de votre demande d'aide initiale dans l'onglet VOTRE DOSSIER.",IF('[2]Données dossier'!$F$8&lt;[2]Données!$D$16,IF(V68="Catégorie A ou assimilé",[2]Données!$C$18,IF(V68="Catégorie B ou C ou assimilé",[2]Données!$C$19,IF(V68="Stagiaire",[2]Données!$C$17,""))), IF(V68="Catégorie A ou assimilé",[2]Données!$D$18,IF(V68="Catégorie B ou C ou assimilé",[2]Données!$D$19,IF(V68="Stagiaire",[2]Données!$D$17,"")))))))</f>
        <v>Renseigner la date de dépôt de la DA dans l'onglet Données dossier</v>
      </c>
      <c r="X68" s="408" t="str">
        <f t="shared" si="6"/>
        <v/>
      </c>
      <c r="Y68" s="409" t="str">
        <f t="shared" si="16"/>
        <v/>
      </c>
      <c r="Z68" s="407"/>
      <c r="AA68" s="410"/>
      <c r="AB68" s="411" t="str">
        <f t="shared" si="7"/>
        <v/>
      </c>
      <c r="AC68" s="412" t="str">
        <f t="shared" si="17"/>
        <v>Vérifier la saisie du bénéficiaire</v>
      </c>
      <c r="AD68" s="410"/>
      <c r="AE68" s="413" t="str">
        <f t="shared" si="8"/>
        <v/>
      </c>
      <c r="AF68" s="414" t="str">
        <f t="shared" si="18"/>
        <v/>
      </c>
      <c r="AG68" s="415"/>
      <c r="AH68" s="416"/>
      <c r="AI68" s="417"/>
      <c r="AJ68" s="418" t="str">
        <f t="shared" si="9"/>
        <v>Renseigner colonne AG et AH si concerné</v>
      </c>
      <c r="AK68" s="423" t="str">
        <f t="shared" si="10"/>
        <v/>
      </c>
      <c r="AL68" s="419" t="str">
        <f t="shared" si="11"/>
        <v/>
      </c>
      <c r="AM68" s="420"/>
      <c r="AN68" s="421"/>
      <c r="AO68" s="422">
        <f t="shared" si="12"/>
        <v>0</v>
      </c>
      <c r="AP68" s="424" t="str">
        <f t="shared" si="13"/>
        <v/>
      </c>
      <c r="AQ68" s="425">
        <f t="shared" si="19"/>
        <v>0</v>
      </c>
      <c r="AR68" s="426"/>
    </row>
    <row r="69" spans="1:44" ht="50.1" customHeight="1" x14ac:dyDescent="0.25">
      <c r="A69" s="404" t="str">
        <f>IF('2-DEPENSES PERS'!A68="","",'2-DEPENSES PERS'!A68)</f>
        <v/>
      </c>
      <c r="B69" s="404" t="str">
        <f>IF('2-DEPENSES PERS'!B68="","",'2-DEPENSES PERS'!B68)</f>
        <v/>
      </c>
      <c r="C69" s="404" t="str">
        <f>IF('2-DEPENSES PERS'!C68="","",'2-DEPENSES PERS'!C68)</f>
        <v/>
      </c>
      <c r="D69" s="404" t="str">
        <f>IF('2-DEPENSES PERS'!D68="","",'2-DEPENSES PERS'!D68)</f>
        <v/>
      </c>
      <c r="E69" s="404" t="str">
        <f>IF('2-DEPENSES PERS'!E68="","",'2-DEPENSES PERS'!E68)</f>
        <v/>
      </c>
      <c r="F69" s="404" t="str">
        <f>IF('2-DEPENSES PERS'!F68="","",'2-DEPENSES PERS'!F68)</f>
        <v/>
      </c>
      <c r="G69" s="430" t="str">
        <f>IF('2-DEPENSES PERS'!G68="","",'2-DEPENSES PERS'!G68)</f>
        <v/>
      </c>
      <c r="H69" s="404" t="str">
        <f>IF('2-DEPENSES PERS'!H68="","",'2-DEPENSES PERS'!H68)</f>
        <v/>
      </c>
      <c r="I69" s="431" t="str">
        <f>IF('2-DEPENSES PERS'!I68="","",'2-DEPENSES PERS'!I68)</f>
        <v/>
      </c>
      <c r="J69" s="430" t="str">
        <f>IF('2-DEPENSES PERS'!J68="","",'2-DEPENSES PERS'!J68)</f>
        <v/>
      </c>
      <c r="K69" s="404" t="str">
        <f>IF('2-DEPENSES PERS'!K68="","",'2-DEPENSES PERS'!K68)</f>
        <v/>
      </c>
      <c r="L69" s="431" t="str">
        <f>IF('2-DEPENSES PERS'!L68="","",'2-DEPENSES PERS'!L68)</f>
        <v/>
      </c>
      <c r="M69" s="430" t="str">
        <f>IF('2-DEPENSES PERS'!M68="","",'2-DEPENSES PERS'!M68)</f>
        <v/>
      </c>
      <c r="N69" s="430" t="str">
        <f>IF('2-DEPENSES PERS'!N68="","",'2-DEPENSES PERS'!N68)</f>
        <v/>
      </c>
      <c r="O69" s="430" t="str">
        <f>IF('2-DEPENSES PERS'!O68="","",'2-DEPENSES PERS'!O68)</f>
        <v/>
      </c>
      <c r="P69" s="434" t="str">
        <f>IF('2-DEPENSES PERS'!P68="","",'2-DEPENSES PERS'!P68)</f>
        <v/>
      </c>
      <c r="Q69" s="427"/>
      <c r="R69" s="428"/>
      <c r="S69" s="405" t="str">
        <f t="shared" si="14"/>
        <v/>
      </c>
      <c r="T69" s="406" t="str">
        <f t="shared" si="15"/>
        <v/>
      </c>
      <c r="U69" s="407"/>
      <c r="V69" s="407"/>
      <c r="W69" s="406" t="str">
        <f>IF('[2]Données dossier'!$F$8="Renseigner colonne E","Renseigner la date de dépôt de la DA dans l'onglet Données dossier",IF(V69="","",IF('[2]Données dossier'!$F$8="","Remplir la date de dépôt de votre demande d'aide initiale dans l'onglet VOTRE DOSSIER.",IF('[2]Données dossier'!$F$8&lt;[2]Données!$D$16,IF(V69="Catégorie A ou assimilé",[2]Données!$C$18,IF(V69="Catégorie B ou C ou assimilé",[2]Données!$C$19,IF(V69="Stagiaire",[2]Données!$C$17,""))), IF(V69="Catégorie A ou assimilé",[2]Données!$D$18,IF(V69="Catégorie B ou C ou assimilé",[2]Données!$D$19,IF(V69="Stagiaire",[2]Données!$D$17,"")))))))</f>
        <v>Renseigner la date de dépôt de la DA dans l'onglet Données dossier</v>
      </c>
      <c r="X69" s="408" t="str">
        <f t="shared" si="6"/>
        <v/>
      </c>
      <c r="Y69" s="409" t="str">
        <f t="shared" si="16"/>
        <v/>
      </c>
      <c r="Z69" s="407"/>
      <c r="AA69" s="410"/>
      <c r="AB69" s="411" t="str">
        <f t="shared" si="7"/>
        <v/>
      </c>
      <c r="AC69" s="412" t="str">
        <f t="shared" si="17"/>
        <v>Vérifier la saisie du bénéficiaire</v>
      </c>
      <c r="AD69" s="410"/>
      <c r="AE69" s="413" t="str">
        <f t="shared" si="8"/>
        <v/>
      </c>
      <c r="AF69" s="414" t="str">
        <f t="shared" si="18"/>
        <v/>
      </c>
      <c r="AG69" s="415"/>
      <c r="AH69" s="416"/>
      <c r="AI69" s="417"/>
      <c r="AJ69" s="418" t="str">
        <f t="shared" si="9"/>
        <v>Renseigner colonne AG et AH si concerné</v>
      </c>
      <c r="AK69" s="423" t="str">
        <f t="shared" si="10"/>
        <v/>
      </c>
      <c r="AL69" s="419" t="str">
        <f t="shared" si="11"/>
        <v/>
      </c>
      <c r="AM69" s="420"/>
      <c r="AN69" s="421"/>
      <c r="AO69" s="422">
        <f t="shared" si="12"/>
        <v>0</v>
      </c>
      <c r="AP69" s="424" t="str">
        <f t="shared" si="13"/>
        <v/>
      </c>
      <c r="AQ69" s="425">
        <f t="shared" si="19"/>
        <v>0</v>
      </c>
      <c r="AR69" s="426"/>
    </row>
    <row r="70" spans="1:44" ht="50.1" customHeight="1" x14ac:dyDescent="0.25">
      <c r="A70" s="404" t="str">
        <f>IF('2-DEPENSES PERS'!A69="","",'2-DEPENSES PERS'!A69)</f>
        <v/>
      </c>
      <c r="B70" s="404" t="str">
        <f>IF('2-DEPENSES PERS'!B69="","",'2-DEPENSES PERS'!B69)</f>
        <v/>
      </c>
      <c r="C70" s="404" t="str">
        <f>IF('2-DEPENSES PERS'!C69="","",'2-DEPENSES PERS'!C69)</f>
        <v/>
      </c>
      <c r="D70" s="404" t="str">
        <f>IF('2-DEPENSES PERS'!D69="","",'2-DEPENSES PERS'!D69)</f>
        <v/>
      </c>
      <c r="E70" s="404" t="str">
        <f>IF('2-DEPENSES PERS'!E69="","",'2-DEPENSES PERS'!E69)</f>
        <v/>
      </c>
      <c r="F70" s="404" t="str">
        <f>IF('2-DEPENSES PERS'!F69="","",'2-DEPENSES PERS'!F69)</f>
        <v/>
      </c>
      <c r="G70" s="430" t="str">
        <f>IF('2-DEPENSES PERS'!G69="","",'2-DEPENSES PERS'!G69)</f>
        <v/>
      </c>
      <c r="H70" s="404" t="str">
        <f>IF('2-DEPENSES PERS'!H69="","",'2-DEPENSES PERS'!H69)</f>
        <v/>
      </c>
      <c r="I70" s="431" t="str">
        <f>IF('2-DEPENSES PERS'!I69="","",'2-DEPENSES PERS'!I69)</f>
        <v/>
      </c>
      <c r="J70" s="430" t="str">
        <f>IF('2-DEPENSES PERS'!J69="","",'2-DEPENSES PERS'!J69)</f>
        <v/>
      </c>
      <c r="K70" s="404" t="str">
        <f>IF('2-DEPENSES PERS'!K69="","",'2-DEPENSES PERS'!K69)</f>
        <v/>
      </c>
      <c r="L70" s="431" t="str">
        <f>IF('2-DEPENSES PERS'!L69="","",'2-DEPENSES PERS'!L69)</f>
        <v/>
      </c>
      <c r="M70" s="430" t="str">
        <f>IF('2-DEPENSES PERS'!M69="","",'2-DEPENSES PERS'!M69)</f>
        <v/>
      </c>
      <c r="N70" s="430" t="str">
        <f>IF('2-DEPENSES PERS'!N69="","",'2-DEPENSES PERS'!N69)</f>
        <v/>
      </c>
      <c r="O70" s="430" t="str">
        <f>IF('2-DEPENSES PERS'!O69="","",'2-DEPENSES PERS'!O69)</f>
        <v/>
      </c>
      <c r="P70" s="434" t="str">
        <f>IF('2-DEPENSES PERS'!P69="","",'2-DEPENSES PERS'!P69)</f>
        <v/>
      </c>
      <c r="Q70" s="427"/>
      <c r="R70" s="428"/>
      <c r="S70" s="405" t="str">
        <f t="shared" si="14"/>
        <v/>
      </c>
      <c r="T70" s="406" t="str">
        <f t="shared" si="15"/>
        <v/>
      </c>
      <c r="U70" s="407"/>
      <c r="V70" s="407"/>
      <c r="W70" s="406" t="str">
        <f>IF('[2]Données dossier'!$F$8="Renseigner colonne E","Renseigner la date de dépôt de la DA dans l'onglet Données dossier",IF(V70="","",IF('[2]Données dossier'!$F$8="","Remplir la date de dépôt de votre demande d'aide initiale dans l'onglet VOTRE DOSSIER.",IF('[2]Données dossier'!$F$8&lt;[2]Données!$D$16,IF(V70="Catégorie A ou assimilé",[2]Données!$C$18,IF(V70="Catégorie B ou C ou assimilé",[2]Données!$C$19,IF(V70="Stagiaire",[2]Données!$C$17,""))), IF(V70="Catégorie A ou assimilé",[2]Données!$D$18,IF(V70="Catégorie B ou C ou assimilé",[2]Données!$D$19,IF(V70="Stagiaire",[2]Données!$D$17,"")))))))</f>
        <v>Renseigner la date de dépôt de la DA dans l'onglet Données dossier</v>
      </c>
      <c r="X70" s="408" t="str">
        <f t="shared" si="6"/>
        <v/>
      </c>
      <c r="Y70" s="409" t="str">
        <f t="shared" si="16"/>
        <v/>
      </c>
      <c r="Z70" s="407"/>
      <c r="AA70" s="410"/>
      <c r="AB70" s="411" t="str">
        <f t="shared" si="7"/>
        <v/>
      </c>
      <c r="AC70" s="412" t="str">
        <f t="shared" si="17"/>
        <v>Vérifier la saisie du bénéficiaire</v>
      </c>
      <c r="AD70" s="410"/>
      <c r="AE70" s="413" t="str">
        <f t="shared" si="8"/>
        <v/>
      </c>
      <c r="AF70" s="414" t="str">
        <f t="shared" si="18"/>
        <v/>
      </c>
      <c r="AG70" s="415"/>
      <c r="AH70" s="416"/>
      <c r="AI70" s="417"/>
      <c r="AJ70" s="418" t="str">
        <f t="shared" si="9"/>
        <v>Renseigner colonne AG et AH si concerné</v>
      </c>
      <c r="AK70" s="423" t="str">
        <f t="shared" si="10"/>
        <v/>
      </c>
      <c r="AL70" s="419" t="str">
        <f t="shared" si="11"/>
        <v/>
      </c>
      <c r="AM70" s="420"/>
      <c r="AN70" s="421"/>
      <c r="AO70" s="422">
        <f t="shared" si="12"/>
        <v>0</v>
      </c>
      <c r="AP70" s="424" t="str">
        <f t="shared" si="13"/>
        <v/>
      </c>
      <c r="AQ70" s="425">
        <f t="shared" si="19"/>
        <v>0</v>
      </c>
      <c r="AR70" s="426"/>
    </row>
    <row r="71" spans="1:44" ht="50.1" customHeight="1" x14ac:dyDescent="0.25">
      <c r="A71" s="404" t="str">
        <f>IF('2-DEPENSES PERS'!A70="","",'2-DEPENSES PERS'!A70)</f>
        <v/>
      </c>
      <c r="B71" s="404" t="str">
        <f>IF('2-DEPENSES PERS'!B70="","",'2-DEPENSES PERS'!B70)</f>
        <v/>
      </c>
      <c r="C71" s="404" t="str">
        <f>IF('2-DEPENSES PERS'!C70="","",'2-DEPENSES PERS'!C70)</f>
        <v/>
      </c>
      <c r="D71" s="404" t="str">
        <f>IF('2-DEPENSES PERS'!D70="","",'2-DEPENSES PERS'!D70)</f>
        <v/>
      </c>
      <c r="E71" s="404" t="str">
        <f>IF('2-DEPENSES PERS'!E70="","",'2-DEPENSES PERS'!E70)</f>
        <v/>
      </c>
      <c r="F71" s="404" t="str">
        <f>IF('2-DEPENSES PERS'!F70="","",'2-DEPENSES PERS'!F70)</f>
        <v/>
      </c>
      <c r="G71" s="430" t="str">
        <f>IF('2-DEPENSES PERS'!G70="","",'2-DEPENSES PERS'!G70)</f>
        <v/>
      </c>
      <c r="H71" s="404" t="str">
        <f>IF('2-DEPENSES PERS'!H70="","",'2-DEPENSES PERS'!H70)</f>
        <v/>
      </c>
      <c r="I71" s="431" t="str">
        <f>IF('2-DEPENSES PERS'!I70="","",'2-DEPENSES PERS'!I70)</f>
        <v/>
      </c>
      <c r="J71" s="430" t="str">
        <f>IF('2-DEPENSES PERS'!J70="","",'2-DEPENSES PERS'!J70)</f>
        <v/>
      </c>
      <c r="K71" s="404" t="str">
        <f>IF('2-DEPENSES PERS'!K70="","",'2-DEPENSES PERS'!K70)</f>
        <v/>
      </c>
      <c r="L71" s="431" t="str">
        <f>IF('2-DEPENSES PERS'!L70="","",'2-DEPENSES PERS'!L70)</f>
        <v/>
      </c>
      <c r="M71" s="430" t="str">
        <f>IF('2-DEPENSES PERS'!M70="","",'2-DEPENSES PERS'!M70)</f>
        <v/>
      </c>
      <c r="N71" s="430" t="str">
        <f>IF('2-DEPENSES PERS'!N70="","",'2-DEPENSES PERS'!N70)</f>
        <v/>
      </c>
      <c r="O71" s="430" t="str">
        <f>IF('2-DEPENSES PERS'!O70="","",'2-DEPENSES PERS'!O70)</f>
        <v/>
      </c>
      <c r="P71" s="434" t="str">
        <f>IF('2-DEPENSES PERS'!P70="","",'2-DEPENSES PERS'!P70)</f>
        <v/>
      </c>
      <c r="Q71" s="427"/>
      <c r="R71" s="428"/>
      <c r="S71" s="405" t="str">
        <f t="shared" si="14"/>
        <v/>
      </c>
      <c r="T71" s="406" t="str">
        <f t="shared" si="15"/>
        <v/>
      </c>
      <c r="U71" s="407"/>
      <c r="V71" s="407"/>
      <c r="W71" s="406" t="str">
        <f>IF('[2]Données dossier'!$F$8="Renseigner colonne E","Renseigner la date de dépôt de la DA dans l'onglet Données dossier",IF(V71="","",IF('[2]Données dossier'!$F$8="","Remplir la date de dépôt de votre demande d'aide initiale dans l'onglet VOTRE DOSSIER.",IF('[2]Données dossier'!$F$8&lt;[2]Données!$D$16,IF(V71="Catégorie A ou assimilé",[2]Données!$C$18,IF(V71="Catégorie B ou C ou assimilé",[2]Données!$C$19,IF(V71="Stagiaire",[2]Données!$C$17,""))), IF(V71="Catégorie A ou assimilé",[2]Données!$D$18,IF(V71="Catégorie B ou C ou assimilé",[2]Données!$D$19,IF(V71="Stagiaire",[2]Données!$D$17,"")))))))</f>
        <v>Renseigner la date de dépôt de la DA dans l'onglet Données dossier</v>
      </c>
      <c r="X71" s="408" t="str">
        <f t="shared" si="6"/>
        <v/>
      </c>
      <c r="Y71" s="409" t="str">
        <f t="shared" si="16"/>
        <v/>
      </c>
      <c r="Z71" s="407"/>
      <c r="AA71" s="410"/>
      <c r="AB71" s="411" t="str">
        <f t="shared" si="7"/>
        <v/>
      </c>
      <c r="AC71" s="412" t="str">
        <f t="shared" si="17"/>
        <v>Vérifier la saisie du bénéficiaire</v>
      </c>
      <c r="AD71" s="410"/>
      <c r="AE71" s="413" t="str">
        <f t="shared" si="8"/>
        <v/>
      </c>
      <c r="AF71" s="414" t="str">
        <f t="shared" si="18"/>
        <v/>
      </c>
      <c r="AG71" s="415"/>
      <c r="AH71" s="416"/>
      <c r="AI71" s="417"/>
      <c r="AJ71" s="418" t="str">
        <f t="shared" si="9"/>
        <v>Renseigner colonne AG et AH si concerné</v>
      </c>
      <c r="AK71" s="423" t="str">
        <f t="shared" si="10"/>
        <v/>
      </c>
      <c r="AL71" s="419" t="str">
        <f t="shared" si="11"/>
        <v/>
      </c>
      <c r="AM71" s="420"/>
      <c r="AN71" s="421"/>
      <c r="AO71" s="422">
        <f t="shared" si="12"/>
        <v>0</v>
      </c>
      <c r="AP71" s="424" t="str">
        <f t="shared" si="13"/>
        <v/>
      </c>
      <c r="AQ71" s="425">
        <f t="shared" si="19"/>
        <v>0</v>
      </c>
      <c r="AR71" s="426"/>
    </row>
    <row r="72" spans="1:44" ht="50.1" customHeight="1" x14ac:dyDescent="0.25">
      <c r="A72" s="404" t="str">
        <f>IF('2-DEPENSES PERS'!A71="","",'2-DEPENSES PERS'!A71)</f>
        <v/>
      </c>
      <c r="B72" s="404" t="str">
        <f>IF('2-DEPENSES PERS'!B71="","",'2-DEPENSES PERS'!B71)</f>
        <v/>
      </c>
      <c r="C72" s="404" t="str">
        <f>IF('2-DEPENSES PERS'!C71="","",'2-DEPENSES PERS'!C71)</f>
        <v/>
      </c>
      <c r="D72" s="404" t="str">
        <f>IF('2-DEPENSES PERS'!D71="","",'2-DEPENSES PERS'!D71)</f>
        <v/>
      </c>
      <c r="E72" s="404" t="str">
        <f>IF('2-DEPENSES PERS'!E71="","",'2-DEPENSES PERS'!E71)</f>
        <v/>
      </c>
      <c r="F72" s="404" t="str">
        <f>IF('2-DEPENSES PERS'!F71="","",'2-DEPENSES PERS'!F71)</f>
        <v/>
      </c>
      <c r="G72" s="430" t="str">
        <f>IF('2-DEPENSES PERS'!G71="","",'2-DEPENSES PERS'!G71)</f>
        <v/>
      </c>
      <c r="H72" s="404" t="str">
        <f>IF('2-DEPENSES PERS'!H71="","",'2-DEPENSES PERS'!H71)</f>
        <v/>
      </c>
      <c r="I72" s="431" t="str">
        <f>IF('2-DEPENSES PERS'!I71="","",'2-DEPENSES PERS'!I71)</f>
        <v/>
      </c>
      <c r="J72" s="430" t="str">
        <f>IF('2-DEPENSES PERS'!J71="","",'2-DEPENSES PERS'!J71)</f>
        <v/>
      </c>
      <c r="K72" s="404" t="str">
        <f>IF('2-DEPENSES PERS'!K71="","",'2-DEPENSES PERS'!K71)</f>
        <v/>
      </c>
      <c r="L72" s="431" t="str">
        <f>IF('2-DEPENSES PERS'!L71="","",'2-DEPENSES PERS'!L71)</f>
        <v/>
      </c>
      <c r="M72" s="430" t="str">
        <f>IF('2-DEPENSES PERS'!M71="","",'2-DEPENSES PERS'!M71)</f>
        <v/>
      </c>
      <c r="N72" s="430" t="str">
        <f>IF('2-DEPENSES PERS'!N71="","",'2-DEPENSES PERS'!N71)</f>
        <v/>
      </c>
      <c r="O72" s="430" t="str">
        <f>IF('2-DEPENSES PERS'!O71="","",'2-DEPENSES PERS'!O71)</f>
        <v/>
      </c>
      <c r="P72" s="434" t="str">
        <f>IF('2-DEPENSES PERS'!P71="","",'2-DEPENSES PERS'!P71)</f>
        <v/>
      </c>
      <c r="Q72" s="427"/>
      <c r="R72" s="428"/>
      <c r="S72" s="405" t="str">
        <f t="shared" si="14"/>
        <v/>
      </c>
      <c r="T72" s="406" t="str">
        <f t="shared" si="15"/>
        <v/>
      </c>
      <c r="U72" s="407"/>
      <c r="V72" s="407"/>
      <c r="W72" s="406" t="str">
        <f>IF('[2]Données dossier'!$F$8="Renseigner colonne E","Renseigner la date de dépôt de la DA dans l'onglet Données dossier",IF(V72="","",IF('[2]Données dossier'!$F$8="","Remplir la date de dépôt de votre demande d'aide initiale dans l'onglet VOTRE DOSSIER.",IF('[2]Données dossier'!$F$8&lt;[2]Données!$D$16,IF(V72="Catégorie A ou assimilé",[2]Données!$C$18,IF(V72="Catégorie B ou C ou assimilé",[2]Données!$C$19,IF(V72="Stagiaire",[2]Données!$C$17,""))), IF(V72="Catégorie A ou assimilé",[2]Données!$D$18,IF(V72="Catégorie B ou C ou assimilé",[2]Données!$D$19,IF(V72="Stagiaire",[2]Données!$D$17,"")))))))</f>
        <v>Renseigner la date de dépôt de la DA dans l'onglet Données dossier</v>
      </c>
      <c r="X72" s="408" t="str">
        <f t="shared" si="6"/>
        <v/>
      </c>
      <c r="Y72" s="409" t="str">
        <f t="shared" si="16"/>
        <v/>
      </c>
      <c r="Z72" s="407"/>
      <c r="AA72" s="410"/>
      <c r="AB72" s="411" t="str">
        <f t="shared" si="7"/>
        <v/>
      </c>
      <c r="AC72" s="412" t="str">
        <f t="shared" si="17"/>
        <v>Vérifier la saisie du bénéficiaire</v>
      </c>
      <c r="AD72" s="410"/>
      <c r="AE72" s="413" t="str">
        <f t="shared" si="8"/>
        <v/>
      </c>
      <c r="AF72" s="414" t="str">
        <f t="shared" si="18"/>
        <v/>
      </c>
      <c r="AG72" s="415"/>
      <c r="AH72" s="416"/>
      <c r="AI72" s="417"/>
      <c r="AJ72" s="418" t="str">
        <f t="shared" si="9"/>
        <v>Renseigner colonne AG et AH si concerné</v>
      </c>
      <c r="AK72" s="423" t="str">
        <f t="shared" si="10"/>
        <v/>
      </c>
      <c r="AL72" s="419" t="str">
        <f t="shared" si="11"/>
        <v/>
      </c>
      <c r="AM72" s="420"/>
      <c r="AN72" s="421"/>
      <c r="AO72" s="422">
        <f t="shared" si="12"/>
        <v>0</v>
      </c>
      <c r="AP72" s="424" t="str">
        <f t="shared" si="13"/>
        <v/>
      </c>
      <c r="AQ72" s="425">
        <f t="shared" si="19"/>
        <v>0</v>
      </c>
      <c r="AR72" s="426"/>
    </row>
    <row r="73" spans="1:44" ht="50.1" customHeight="1" x14ac:dyDescent="0.25">
      <c r="A73" s="404" t="str">
        <f>IF('2-DEPENSES PERS'!A72="","",'2-DEPENSES PERS'!A72)</f>
        <v/>
      </c>
      <c r="B73" s="404" t="str">
        <f>IF('2-DEPENSES PERS'!B72="","",'2-DEPENSES PERS'!B72)</f>
        <v/>
      </c>
      <c r="C73" s="404" t="str">
        <f>IF('2-DEPENSES PERS'!C72="","",'2-DEPENSES PERS'!C72)</f>
        <v/>
      </c>
      <c r="D73" s="404" t="str">
        <f>IF('2-DEPENSES PERS'!D72="","",'2-DEPENSES PERS'!D72)</f>
        <v/>
      </c>
      <c r="E73" s="404" t="str">
        <f>IF('2-DEPENSES PERS'!E72="","",'2-DEPENSES PERS'!E72)</f>
        <v/>
      </c>
      <c r="F73" s="404" t="str">
        <f>IF('2-DEPENSES PERS'!F72="","",'2-DEPENSES PERS'!F72)</f>
        <v/>
      </c>
      <c r="G73" s="430" t="str">
        <f>IF('2-DEPENSES PERS'!G72="","",'2-DEPENSES PERS'!G72)</f>
        <v/>
      </c>
      <c r="H73" s="404" t="str">
        <f>IF('2-DEPENSES PERS'!H72="","",'2-DEPENSES PERS'!H72)</f>
        <v/>
      </c>
      <c r="I73" s="431" t="str">
        <f>IF('2-DEPENSES PERS'!I72="","",'2-DEPENSES PERS'!I72)</f>
        <v/>
      </c>
      <c r="J73" s="430" t="str">
        <f>IF('2-DEPENSES PERS'!J72="","",'2-DEPENSES PERS'!J72)</f>
        <v/>
      </c>
      <c r="K73" s="404" t="str">
        <f>IF('2-DEPENSES PERS'!K72="","",'2-DEPENSES PERS'!K72)</f>
        <v/>
      </c>
      <c r="L73" s="431" t="str">
        <f>IF('2-DEPENSES PERS'!L72="","",'2-DEPENSES PERS'!L72)</f>
        <v/>
      </c>
      <c r="M73" s="430" t="str">
        <f>IF('2-DEPENSES PERS'!M72="","",'2-DEPENSES PERS'!M72)</f>
        <v/>
      </c>
      <c r="N73" s="430" t="str">
        <f>IF('2-DEPENSES PERS'!N72="","",'2-DEPENSES PERS'!N72)</f>
        <v/>
      </c>
      <c r="O73" s="430" t="str">
        <f>IF('2-DEPENSES PERS'!O72="","",'2-DEPENSES PERS'!O72)</f>
        <v/>
      </c>
      <c r="P73" s="434" t="str">
        <f>IF('2-DEPENSES PERS'!P72="","",'2-DEPENSES PERS'!P72)</f>
        <v/>
      </c>
      <c r="Q73" s="427"/>
      <c r="R73" s="428"/>
      <c r="S73" s="405" t="str">
        <f t="shared" si="14"/>
        <v/>
      </c>
      <c r="T73" s="406" t="str">
        <f t="shared" si="15"/>
        <v/>
      </c>
      <c r="U73" s="407"/>
      <c r="V73" s="407"/>
      <c r="W73" s="406" t="str">
        <f>IF('[2]Données dossier'!$F$8="Renseigner colonne E","Renseigner la date de dépôt de la DA dans l'onglet Données dossier",IF(V73="","",IF('[2]Données dossier'!$F$8="","Remplir la date de dépôt de votre demande d'aide initiale dans l'onglet VOTRE DOSSIER.",IF('[2]Données dossier'!$F$8&lt;[2]Données!$D$16,IF(V73="Catégorie A ou assimilé",[2]Données!$C$18,IF(V73="Catégorie B ou C ou assimilé",[2]Données!$C$19,IF(V73="Stagiaire",[2]Données!$C$17,""))), IF(V73="Catégorie A ou assimilé",[2]Données!$D$18,IF(V73="Catégorie B ou C ou assimilé",[2]Données!$D$19,IF(V73="Stagiaire",[2]Données!$D$17,"")))))))</f>
        <v>Renseigner la date de dépôt de la DA dans l'onglet Données dossier</v>
      </c>
      <c r="X73" s="408" t="str">
        <f t="shared" si="6"/>
        <v/>
      </c>
      <c r="Y73" s="409" t="str">
        <f t="shared" si="16"/>
        <v/>
      </c>
      <c r="Z73" s="407"/>
      <c r="AA73" s="410"/>
      <c r="AB73" s="411" t="str">
        <f t="shared" si="7"/>
        <v/>
      </c>
      <c r="AC73" s="412" t="str">
        <f t="shared" si="17"/>
        <v>Vérifier la saisie du bénéficiaire</v>
      </c>
      <c r="AD73" s="410"/>
      <c r="AE73" s="413" t="str">
        <f t="shared" si="8"/>
        <v/>
      </c>
      <c r="AF73" s="414" t="str">
        <f t="shared" si="18"/>
        <v/>
      </c>
      <c r="AG73" s="415"/>
      <c r="AH73" s="416"/>
      <c r="AI73" s="417"/>
      <c r="AJ73" s="418" t="str">
        <f t="shared" si="9"/>
        <v>Renseigner colonne AG et AH si concerné</v>
      </c>
      <c r="AK73" s="423" t="str">
        <f t="shared" si="10"/>
        <v/>
      </c>
      <c r="AL73" s="419" t="str">
        <f t="shared" si="11"/>
        <v/>
      </c>
      <c r="AM73" s="420"/>
      <c r="AN73" s="421"/>
      <c r="AO73" s="422">
        <f t="shared" si="12"/>
        <v>0</v>
      </c>
      <c r="AP73" s="424" t="str">
        <f t="shared" si="13"/>
        <v/>
      </c>
      <c r="AQ73" s="425">
        <f t="shared" si="19"/>
        <v>0</v>
      </c>
      <c r="AR73" s="426"/>
    </row>
    <row r="74" spans="1:44" ht="50.1" customHeight="1" x14ac:dyDescent="0.25">
      <c r="A74" s="404" t="str">
        <f>IF('2-DEPENSES PERS'!A73="","",'2-DEPENSES PERS'!A73)</f>
        <v/>
      </c>
      <c r="B74" s="404" t="str">
        <f>IF('2-DEPENSES PERS'!B73="","",'2-DEPENSES PERS'!B73)</f>
        <v/>
      </c>
      <c r="C74" s="404" t="str">
        <f>IF('2-DEPENSES PERS'!C73="","",'2-DEPENSES PERS'!C73)</f>
        <v/>
      </c>
      <c r="D74" s="404" t="str">
        <f>IF('2-DEPENSES PERS'!D73="","",'2-DEPENSES PERS'!D73)</f>
        <v/>
      </c>
      <c r="E74" s="404" t="str">
        <f>IF('2-DEPENSES PERS'!E73="","",'2-DEPENSES PERS'!E73)</f>
        <v/>
      </c>
      <c r="F74" s="404" t="str">
        <f>IF('2-DEPENSES PERS'!F73="","",'2-DEPENSES PERS'!F73)</f>
        <v/>
      </c>
      <c r="G74" s="430" t="str">
        <f>IF('2-DEPENSES PERS'!G73="","",'2-DEPENSES PERS'!G73)</f>
        <v/>
      </c>
      <c r="H74" s="404" t="str">
        <f>IF('2-DEPENSES PERS'!H73="","",'2-DEPENSES PERS'!H73)</f>
        <v/>
      </c>
      <c r="I74" s="431" t="str">
        <f>IF('2-DEPENSES PERS'!I73="","",'2-DEPENSES PERS'!I73)</f>
        <v/>
      </c>
      <c r="J74" s="430" t="str">
        <f>IF('2-DEPENSES PERS'!J73="","",'2-DEPENSES PERS'!J73)</f>
        <v/>
      </c>
      <c r="K74" s="404" t="str">
        <f>IF('2-DEPENSES PERS'!K73="","",'2-DEPENSES PERS'!K73)</f>
        <v/>
      </c>
      <c r="L74" s="431" t="str">
        <f>IF('2-DEPENSES PERS'!L73="","",'2-DEPENSES PERS'!L73)</f>
        <v/>
      </c>
      <c r="M74" s="430" t="str">
        <f>IF('2-DEPENSES PERS'!M73="","",'2-DEPENSES PERS'!M73)</f>
        <v/>
      </c>
      <c r="N74" s="430" t="str">
        <f>IF('2-DEPENSES PERS'!N73="","",'2-DEPENSES PERS'!N73)</f>
        <v/>
      </c>
      <c r="O74" s="430" t="str">
        <f>IF('2-DEPENSES PERS'!O73="","",'2-DEPENSES PERS'!O73)</f>
        <v/>
      </c>
      <c r="P74" s="434" t="str">
        <f>IF('2-DEPENSES PERS'!P73="","",'2-DEPENSES PERS'!P73)</f>
        <v/>
      </c>
      <c r="Q74" s="427"/>
      <c r="R74" s="428"/>
      <c r="S74" s="405" t="str">
        <f t="shared" si="14"/>
        <v/>
      </c>
      <c r="T74" s="406" t="str">
        <f t="shared" si="15"/>
        <v/>
      </c>
      <c r="U74" s="407"/>
      <c r="V74" s="407"/>
      <c r="W74" s="406" t="str">
        <f>IF('[2]Données dossier'!$F$8="Renseigner colonne E","Renseigner la date de dépôt de la DA dans l'onglet Données dossier",IF(V74="","",IF('[2]Données dossier'!$F$8="","Remplir la date de dépôt de votre demande d'aide initiale dans l'onglet VOTRE DOSSIER.",IF('[2]Données dossier'!$F$8&lt;[2]Données!$D$16,IF(V74="Catégorie A ou assimilé",[2]Données!$C$18,IF(V74="Catégorie B ou C ou assimilé",[2]Données!$C$19,IF(V74="Stagiaire",[2]Données!$C$17,""))), IF(V74="Catégorie A ou assimilé",[2]Données!$D$18,IF(V74="Catégorie B ou C ou assimilé",[2]Données!$D$19,IF(V74="Stagiaire",[2]Données!$D$17,"")))))))</f>
        <v>Renseigner la date de dépôt de la DA dans l'onglet Données dossier</v>
      </c>
      <c r="X74" s="408" t="str">
        <f t="shared" si="6"/>
        <v/>
      </c>
      <c r="Y74" s="409" t="str">
        <f t="shared" si="16"/>
        <v/>
      </c>
      <c r="Z74" s="407"/>
      <c r="AA74" s="410"/>
      <c r="AB74" s="411" t="str">
        <f t="shared" si="7"/>
        <v/>
      </c>
      <c r="AC74" s="412" t="str">
        <f t="shared" si="17"/>
        <v>Vérifier la saisie du bénéficiaire</v>
      </c>
      <c r="AD74" s="410"/>
      <c r="AE74" s="413" t="str">
        <f t="shared" si="8"/>
        <v/>
      </c>
      <c r="AF74" s="414" t="str">
        <f t="shared" si="18"/>
        <v/>
      </c>
      <c r="AG74" s="415"/>
      <c r="AH74" s="416"/>
      <c r="AI74" s="417"/>
      <c r="AJ74" s="418" t="str">
        <f t="shared" si="9"/>
        <v>Renseigner colonne AG et AH si concerné</v>
      </c>
      <c r="AK74" s="423" t="str">
        <f t="shared" si="10"/>
        <v/>
      </c>
      <c r="AL74" s="419" t="str">
        <f t="shared" si="11"/>
        <v/>
      </c>
      <c r="AM74" s="420"/>
      <c r="AN74" s="421"/>
      <c r="AO74" s="422">
        <f t="shared" si="12"/>
        <v>0</v>
      </c>
      <c r="AP74" s="424" t="str">
        <f t="shared" si="13"/>
        <v/>
      </c>
      <c r="AQ74" s="425">
        <f t="shared" si="19"/>
        <v>0</v>
      </c>
      <c r="AR74" s="426"/>
    </row>
    <row r="75" spans="1:44" ht="50.1" customHeight="1" x14ac:dyDescent="0.25">
      <c r="A75" s="404" t="str">
        <f>IF('2-DEPENSES PERS'!A74="","",'2-DEPENSES PERS'!A74)</f>
        <v/>
      </c>
      <c r="B75" s="404" t="str">
        <f>IF('2-DEPENSES PERS'!B74="","",'2-DEPENSES PERS'!B74)</f>
        <v/>
      </c>
      <c r="C75" s="404" t="str">
        <f>IF('2-DEPENSES PERS'!C74="","",'2-DEPENSES PERS'!C74)</f>
        <v/>
      </c>
      <c r="D75" s="404" t="str">
        <f>IF('2-DEPENSES PERS'!D74="","",'2-DEPENSES PERS'!D74)</f>
        <v/>
      </c>
      <c r="E75" s="404" t="str">
        <f>IF('2-DEPENSES PERS'!E74="","",'2-DEPENSES PERS'!E74)</f>
        <v/>
      </c>
      <c r="F75" s="404" t="str">
        <f>IF('2-DEPENSES PERS'!F74="","",'2-DEPENSES PERS'!F74)</f>
        <v/>
      </c>
      <c r="G75" s="430" t="str">
        <f>IF('2-DEPENSES PERS'!G74="","",'2-DEPENSES PERS'!G74)</f>
        <v/>
      </c>
      <c r="H75" s="404" t="str">
        <f>IF('2-DEPENSES PERS'!H74="","",'2-DEPENSES PERS'!H74)</f>
        <v/>
      </c>
      <c r="I75" s="431" t="str">
        <f>IF('2-DEPENSES PERS'!I74="","",'2-DEPENSES PERS'!I74)</f>
        <v/>
      </c>
      <c r="J75" s="430" t="str">
        <f>IF('2-DEPENSES PERS'!J74="","",'2-DEPENSES PERS'!J74)</f>
        <v/>
      </c>
      <c r="K75" s="404" t="str">
        <f>IF('2-DEPENSES PERS'!K74="","",'2-DEPENSES PERS'!K74)</f>
        <v/>
      </c>
      <c r="L75" s="431" t="str">
        <f>IF('2-DEPENSES PERS'!L74="","",'2-DEPENSES PERS'!L74)</f>
        <v/>
      </c>
      <c r="M75" s="430" t="str">
        <f>IF('2-DEPENSES PERS'!M74="","",'2-DEPENSES PERS'!M74)</f>
        <v/>
      </c>
      <c r="N75" s="430" t="str">
        <f>IF('2-DEPENSES PERS'!N74="","",'2-DEPENSES PERS'!N74)</f>
        <v/>
      </c>
      <c r="O75" s="430" t="str">
        <f>IF('2-DEPENSES PERS'!O74="","",'2-DEPENSES PERS'!O74)</f>
        <v/>
      </c>
      <c r="P75" s="434" t="str">
        <f>IF('2-DEPENSES PERS'!P74="","",'2-DEPENSES PERS'!P74)</f>
        <v/>
      </c>
      <c r="Q75" s="427"/>
      <c r="R75" s="428"/>
      <c r="S75" s="405" t="str">
        <f t="shared" si="14"/>
        <v/>
      </c>
      <c r="T75" s="406" t="str">
        <f t="shared" si="15"/>
        <v/>
      </c>
      <c r="U75" s="407"/>
      <c r="V75" s="407"/>
      <c r="W75" s="406" t="str">
        <f>IF('[2]Données dossier'!$F$8="Renseigner colonne E","Renseigner la date de dépôt de la DA dans l'onglet Données dossier",IF(V75="","",IF('[2]Données dossier'!$F$8="","Remplir la date de dépôt de votre demande d'aide initiale dans l'onglet VOTRE DOSSIER.",IF('[2]Données dossier'!$F$8&lt;[2]Données!$D$16,IF(V75="Catégorie A ou assimilé",[2]Données!$C$18,IF(V75="Catégorie B ou C ou assimilé",[2]Données!$C$19,IF(V75="Stagiaire",[2]Données!$C$17,""))), IF(V75="Catégorie A ou assimilé",[2]Données!$D$18,IF(V75="Catégorie B ou C ou assimilé",[2]Données!$D$19,IF(V75="Stagiaire",[2]Données!$D$17,"")))))))</f>
        <v>Renseigner la date de dépôt de la DA dans l'onglet Données dossier</v>
      </c>
      <c r="X75" s="408" t="str">
        <f t="shared" si="6"/>
        <v/>
      </c>
      <c r="Y75" s="409" t="str">
        <f t="shared" si="16"/>
        <v/>
      </c>
      <c r="Z75" s="407"/>
      <c r="AA75" s="410"/>
      <c r="AB75" s="411" t="str">
        <f t="shared" si="7"/>
        <v/>
      </c>
      <c r="AC75" s="412" t="str">
        <f t="shared" si="17"/>
        <v>Vérifier la saisie du bénéficiaire</v>
      </c>
      <c r="AD75" s="410"/>
      <c r="AE75" s="413" t="str">
        <f t="shared" si="8"/>
        <v/>
      </c>
      <c r="AF75" s="414" t="str">
        <f t="shared" si="18"/>
        <v/>
      </c>
      <c r="AG75" s="415"/>
      <c r="AH75" s="416"/>
      <c r="AI75" s="417"/>
      <c r="AJ75" s="418" t="str">
        <f t="shared" si="9"/>
        <v>Renseigner colonne AG et AH si concerné</v>
      </c>
      <c r="AK75" s="423" t="str">
        <f t="shared" si="10"/>
        <v/>
      </c>
      <c r="AL75" s="419" t="str">
        <f t="shared" si="11"/>
        <v/>
      </c>
      <c r="AM75" s="420"/>
      <c r="AN75" s="421"/>
      <c r="AO75" s="422">
        <f t="shared" si="12"/>
        <v>0</v>
      </c>
      <c r="AP75" s="424" t="str">
        <f t="shared" si="13"/>
        <v/>
      </c>
      <c r="AQ75" s="425">
        <f t="shared" si="19"/>
        <v>0</v>
      </c>
      <c r="AR75" s="426"/>
    </row>
    <row r="76" spans="1:44" ht="50.1" customHeight="1" x14ac:dyDescent="0.25">
      <c r="A76" s="404" t="str">
        <f>IF('2-DEPENSES PERS'!A75="","",'2-DEPENSES PERS'!A75)</f>
        <v/>
      </c>
      <c r="B76" s="404" t="str">
        <f>IF('2-DEPENSES PERS'!B75="","",'2-DEPENSES PERS'!B75)</f>
        <v/>
      </c>
      <c r="C76" s="404" t="str">
        <f>IF('2-DEPENSES PERS'!C75="","",'2-DEPENSES PERS'!C75)</f>
        <v/>
      </c>
      <c r="D76" s="404" t="str">
        <f>IF('2-DEPENSES PERS'!D75="","",'2-DEPENSES PERS'!D75)</f>
        <v/>
      </c>
      <c r="E76" s="404" t="str">
        <f>IF('2-DEPENSES PERS'!E75="","",'2-DEPENSES PERS'!E75)</f>
        <v/>
      </c>
      <c r="F76" s="404" t="str">
        <f>IF('2-DEPENSES PERS'!F75="","",'2-DEPENSES PERS'!F75)</f>
        <v/>
      </c>
      <c r="G76" s="430" t="str">
        <f>IF('2-DEPENSES PERS'!G75="","",'2-DEPENSES PERS'!G75)</f>
        <v/>
      </c>
      <c r="H76" s="404" t="str">
        <f>IF('2-DEPENSES PERS'!H75="","",'2-DEPENSES PERS'!H75)</f>
        <v/>
      </c>
      <c r="I76" s="431" t="str">
        <f>IF('2-DEPENSES PERS'!I75="","",'2-DEPENSES PERS'!I75)</f>
        <v/>
      </c>
      <c r="J76" s="430" t="str">
        <f>IF('2-DEPENSES PERS'!J75="","",'2-DEPENSES PERS'!J75)</f>
        <v/>
      </c>
      <c r="K76" s="404" t="str">
        <f>IF('2-DEPENSES PERS'!K75="","",'2-DEPENSES PERS'!K75)</f>
        <v/>
      </c>
      <c r="L76" s="431" t="str">
        <f>IF('2-DEPENSES PERS'!L75="","",'2-DEPENSES PERS'!L75)</f>
        <v/>
      </c>
      <c r="M76" s="430" t="str">
        <f>IF('2-DEPENSES PERS'!M75="","",'2-DEPENSES PERS'!M75)</f>
        <v/>
      </c>
      <c r="N76" s="430" t="str">
        <f>IF('2-DEPENSES PERS'!N75="","",'2-DEPENSES PERS'!N75)</f>
        <v/>
      </c>
      <c r="O76" s="430" t="str">
        <f>IF('2-DEPENSES PERS'!O75="","",'2-DEPENSES PERS'!O75)</f>
        <v/>
      </c>
      <c r="P76" s="434" t="str">
        <f>IF('2-DEPENSES PERS'!P75="","",'2-DEPENSES PERS'!P75)</f>
        <v/>
      </c>
      <c r="Q76" s="427"/>
      <c r="R76" s="428"/>
      <c r="S76" s="405" t="str">
        <f t="shared" ref="S76:S90" si="20">E76</f>
        <v/>
      </c>
      <c r="T76" s="406" t="str">
        <f t="shared" ref="T76:T90" si="21">F76</f>
        <v/>
      </c>
      <c r="U76" s="407"/>
      <c r="V76" s="407"/>
      <c r="W76" s="406" t="str">
        <f>IF('[2]Données dossier'!$F$8="Renseigner colonne E","Renseigner la date de dépôt de la DA dans l'onglet Données dossier",IF(V76="","",IF('[2]Données dossier'!$F$8="","Remplir la date de dépôt de votre demande d'aide initiale dans l'onglet VOTRE DOSSIER.",IF('[2]Données dossier'!$F$8&lt;[2]Données!$D$16,IF(V76="Catégorie A ou assimilé",[2]Données!$C$18,IF(V76="Catégorie B ou C ou assimilé",[2]Données!$C$19,IF(V76="Stagiaire",[2]Données!$C$17,""))), IF(V76="Catégorie A ou assimilé",[2]Données!$D$18,IF(V76="Catégorie B ou C ou assimilé",[2]Données!$D$19,IF(V76="Stagiaire",[2]Données!$D$17,"")))))))</f>
        <v>Renseigner la date de dépôt de la DA dans l'onglet Données dossier</v>
      </c>
      <c r="X76" s="408" t="str">
        <f t="shared" si="6"/>
        <v/>
      </c>
      <c r="Y76" s="409" t="str">
        <f t="shared" ref="Y76:Y90" si="22">G76</f>
        <v/>
      </c>
      <c r="Z76" s="407"/>
      <c r="AA76" s="410"/>
      <c r="AB76" s="411" t="str">
        <f t="shared" si="7"/>
        <v/>
      </c>
      <c r="AC76" s="412" t="str">
        <f t="shared" ref="AC76:AC90" si="23">IF(H76="","Vérifier la saisie du bénéficiaire",IF(H76="NON",1,IF(H76="oui",I76)))</f>
        <v>Vérifier la saisie du bénéficiaire</v>
      </c>
      <c r="AD76" s="410"/>
      <c r="AE76" s="413" t="str">
        <f t="shared" si="8"/>
        <v/>
      </c>
      <c r="AF76" s="414" t="str">
        <f t="shared" ref="AF76:AF90" si="24">IF(K76="","",IF(K76="Oui",CONCATENATE("Taux fixe de ",L76*100," %"),"Taux variable"))</f>
        <v/>
      </c>
      <c r="AG76" s="415"/>
      <c r="AH76" s="416"/>
      <c r="AI76" s="417"/>
      <c r="AJ76" s="418" t="str">
        <f t="shared" si="9"/>
        <v>Renseigner colonne AG et AH si concerné</v>
      </c>
      <c r="AK76" s="423" t="str">
        <f t="shared" si="10"/>
        <v/>
      </c>
      <c r="AL76" s="419" t="str">
        <f t="shared" si="11"/>
        <v/>
      </c>
      <c r="AM76" s="420"/>
      <c r="AN76" s="421"/>
      <c r="AO76" s="422">
        <f t="shared" si="12"/>
        <v>0</v>
      </c>
      <c r="AP76" s="424" t="str">
        <f t="shared" si="13"/>
        <v/>
      </c>
      <c r="AQ76" s="425">
        <f t="shared" ref="AQ76:AQ90" si="25">IFERROR(AP76*X76,0)</f>
        <v>0</v>
      </c>
      <c r="AR76" s="426"/>
    </row>
    <row r="77" spans="1:44" ht="50.1" customHeight="1" x14ac:dyDescent="0.25">
      <c r="A77" s="404" t="str">
        <f>IF('2-DEPENSES PERS'!A76="","",'2-DEPENSES PERS'!A76)</f>
        <v/>
      </c>
      <c r="B77" s="404" t="str">
        <f>IF('2-DEPENSES PERS'!B76="","",'2-DEPENSES PERS'!B76)</f>
        <v/>
      </c>
      <c r="C77" s="404" t="str">
        <f>IF('2-DEPENSES PERS'!C76="","",'2-DEPENSES PERS'!C76)</f>
        <v/>
      </c>
      <c r="D77" s="404" t="str">
        <f>IF('2-DEPENSES PERS'!D76="","",'2-DEPENSES PERS'!D76)</f>
        <v/>
      </c>
      <c r="E77" s="404" t="str">
        <f>IF('2-DEPENSES PERS'!E76="","",'2-DEPENSES PERS'!E76)</f>
        <v/>
      </c>
      <c r="F77" s="404" t="str">
        <f>IF('2-DEPENSES PERS'!F76="","",'2-DEPENSES PERS'!F76)</f>
        <v/>
      </c>
      <c r="G77" s="430" t="str">
        <f>IF('2-DEPENSES PERS'!G76="","",'2-DEPENSES PERS'!G76)</f>
        <v/>
      </c>
      <c r="H77" s="404" t="str">
        <f>IF('2-DEPENSES PERS'!H76="","",'2-DEPENSES PERS'!H76)</f>
        <v/>
      </c>
      <c r="I77" s="431" t="str">
        <f>IF('2-DEPENSES PERS'!I76="","",'2-DEPENSES PERS'!I76)</f>
        <v/>
      </c>
      <c r="J77" s="430" t="str">
        <f>IF('2-DEPENSES PERS'!J76="","",'2-DEPENSES PERS'!J76)</f>
        <v/>
      </c>
      <c r="K77" s="404" t="str">
        <f>IF('2-DEPENSES PERS'!K76="","",'2-DEPENSES PERS'!K76)</f>
        <v/>
      </c>
      <c r="L77" s="431" t="str">
        <f>IF('2-DEPENSES PERS'!L76="","",'2-DEPENSES PERS'!L76)</f>
        <v/>
      </c>
      <c r="M77" s="430" t="str">
        <f>IF('2-DEPENSES PERS'!M76="","",'2-DEPENSES PERS'!M76)</f>
        <v/>
      </c>
      <c r="N77" s="430" t="str">
        <f>IF('2-DEPENSES PERS'!N76="","",'2-DEPENSES PERS'!N76)</f>
        <v/>
      </c>
      <c r="O77" s="430" t="str">
        <f>IF('2-DEPENSES PERS'!O76="","",'2-DEPENSES PERS'!O76)</f>
        <v/>
      </c>
      <c r="P77" s="434" t="str">
        <f>IF('2-DEPENSES PERS'!P76="","",'2-DEPENSES PERS'!P76)</f>
        <v/>
      </c>
      <c r="Q77" s="427"/>
      <c r="R77" s="428"/>
      <c r="S77" s="405" t="str">
        <f t="shared" si="20"/>
        <v/>
      </c>
      <c r="T77" s="406" t="str">
        <f t="shared" si="21"/>
        <v/>
      </c>
      <c r="U77" s="407"/>
      <c r="V77" s="407"/>
      <c r="W77" s="406" t="str">
        <f>IF('[2]Données dossier'!$F$8="Renseigner colonne E","Renseigner la date de dépôt de la DA dans l'onglet Données dossier",IF(V77="","",IF('[2]Données dossier'!$F$8="","Remplir la date de dépôt de votre demande d'aide initiale dans l'onglet VOTRE DOSSIER.",IF('[2]Données dossier'!$F$8&lt;[2]Données!$D$16,IF(V77="Catégorie A ou assimilé",[2]Données!$C$18,IF(V77="Catégorie B ou C ou assimilé",[2]Données!$C$19,IF(V77="Stagiaire",[2]Données!$C$17,""))), IF(V77="Catégorie A ou assimilé",[2]Données!$D$18,IF(V77="Catégorie B ou C ou assimilé",[2]Données!$D$19,IF(V77="Stagiaire",[2]Données!$D$17,"")))))))</f>
        <v>Renseigner la date de dépôt de la DA dans l'onglet Données dossier</v>
      </c>
      <c r="X77" s="408" t="str">
        <f t="shared" ref="X77:X90" si="26">IF(U77="","",IF(U77="oui",T77,W77))</f>
        <v/>
      </c>
      <c r="Y77" s="409" t="str">
        <f t="shared" si="22"/>
        <v/>
      </c>
      <c r="Z77" s="407"/>
      <c r="AA77" s="410"/>
      <c r="AB77" s="411" t="str">
        <f t="shared" ref="AB77:AB90" si="27">IF(Z77="","",IF(Z77="oui",Y77,AA77))</f>
        <v/>
      </c>
      <c r="AC77" s="412" t="str">
        <f t="shared" si="23"/>
        <v>Vérifier la saisie du bénéficiaire</v>
      </c>
      <c r="AD77" s="410"/>
      <c r="AE77" s="413" t="str">
        <f t="shared" ref="AE77:AE90" si="28">IF(AD77="","",IF(AD77="oui",AC77,"renvoyer la demande au porteur pour correction"))</f>
        <v/>
      </c>
      <c r="AF77" s="414" t="str">
        <f t="shared" si="24"/>
        <v/>
      </c>
      <c r="AG77" s="415"/>
      <c r="AH77" s="416"/>
      <c r="AI77" s="417"/>
      <c r="AJ77" s="418" t="str">
        <f t="shared" ref="AJ77:AJ90" si="29">IF(OR(AG77="",AH77=""),"Renseigner colonne AG et AH si concerné",IF(AND(AG77="Taux fixe suite à l'instruction",AH77="% correct"),L77,IF(AND(AG77="Taux fixe suite à l'instruction",AH77="% incorrect: corriger le taux fixe en colonne AI"),AI77,IF(AG77="Taux variable suite à l'instruction: Passer directement à la colonne AM",""))))</f>
        <v>Renseigner colonne AG et AH si concerné</v>
      </c>
      <c r="AK77" s="423" t="str">
        <f t="shared" ref="AK77:AK90" si="30">IF(AG77="","",IF( AG77="Taux fixe suite à l'instruction",AB77*AE77*AJ77, IF(AG77="Taux variable suite à l'instruction: Passer directement à la colonne AL",0)))</f>
        <v/>
      </c>
      <c r="AL77" s="419" t="str">
        <f t="shared" ref="AL77:AL90" si="31">N77</f>
        <v/>
      </c>
      <c r="AM77" s="420"/>
      <c r="AN77" s="421"/>
      <c r="AO77" s="422">
        <f t="shared" ref="AO77:AO90" si="32">IF(AM77="oui",AL77,AN77)</f>
        <v>0</v>
      </c>
      <c r="AP77" s="424" t="str">
        <f t="shared" ref="AP77:AP90" si="33">IF(AND(AO77=0,AK77=0),"Le remplissage du taux variable ou du taux fixe n'est pas complet",IF(AG77="Taux fixe suite à l'instruction",AK77*24,IF(AG77="Taux variable suite à l'instruction: Passer directement à la colonne AL",AO77*24,"")))</f>
        <v/>
      </c>
      <c r="AQ77" s="425">
        <f t="shared" si="25"/>
        <v>0</v>
      </c>
      <c r="AR77" s="426"/>
    </row>
    <row r="78" spans="1:44" ht="50.1" customHeight="1" x14ac:dyDescent="0.25">
      <c r="A78" s="404" t="str">
        <f>IF('2-DEPENSES PERS'!A77="","",'2-DEPENSES PERS'!A77)</f>
        <v/>
      </c>
      <c r="B78" s="404" t="str">
        <f>IF('2-DEPENSES PERS'!B77="","",'2-DEPENSES PERS'!B77)</f>
        <v/>
      </c>
      <c r="C78" s="404" t="str">
        <f>IF('2-DEPENSES PERS'!C77="","",'2-DEPENSES PERS'!C77)</f>
        <v/>
      </c>
      <c r="D78" s="404" t="str">
        <f>IF('2-DEPENSES PERS'!D77="","",'2-DEPENSES PERS'!D77)</f>
        <v/>
      </c>
      <c r="E78" s="404" t="str">
        <f>IF('2-DEPENSES PERS'!E77="","",'2-DEPENSES PERS'!E77)</f>
        <v/>
      </c>
      <c r="F78" s="404" t="str">
        <f>IF('2-DEPENSES PERS'!F77="","",'2-DEPENSES PERS'!F77)</f>
        <v/>
      </c>
      <c r="G78" s="430" t="str">
        <f>IF('2-DEPENSES PERS'!G77="","",'2-DEPENSES PERS'!G77)</f>
        <v/>
      </c>
      <c r="H78" s="404" t="str">
        <f>IF('2-DEPENSES PERS'!H77="","",'2-DEPENSES PERS'!H77)</f>
        <v/>
      </c>
      <c r="I78" s="431" t="str">
        <f>IF('2-DEPENSES PERS'!I77="","",'2-DEPENSES PERS'!I77)</f>
        <v/>
      </c>
      <c r="J78" s="430" t="str">
        <f>IF('2-DEPENSES PERS'!J77="","",'2-DEPENSES PERS'!J77)</f>
        <v/>
      </c>
      <c r="K78" s="404" t="str">
        <f>IF('2-DEPENSES PERS'!K77="","",'2-DEPENSES PERS'!K77)</f>
        <v/>
      </c>
      <c r="L78" s="431" t="str">
        <f>IF('2-DEPENSES PERS'!L77="","",'2-DEPENSES PERS'!L77)</f>
        <v/>
      </c>
      <c r="M78" s="430" t="str">
        <f>IF('2-DEPENSES PERS'!M77="","",'2-DEPENSES PERS'!M77)</f>
        <v/>
      </c>
      <c r="N78" s="430" t="str">
        <f>IF('2-DEPENSES PERS'!N77="","",'2-DEPENSES PERS'!N77)</f>
        <v/>
      </c>
      <c r="O78" s="430" t="str">
        <f>IF('2-DEPENSES PERS'!O77="","",'2-DEPENSES PERS'!O77)</f>
        <v/>
      </c>
      <c r="P78" s="434" t="str">
        <f>IF('2-DEPENSES PERS'!P77="","",'2-DEPENSES PERS'!P77)</f>
        <v/>
      </c>
      <c r="Q78" s="427"/>
      <c r="R78" s="428"/>
      <c r="S78" s="405" t="str">
        <f t="shared" si="20"/>
        <v/>
      </c>
      <c r="T78" s="406" t="str">
        <f t="shared" si="21"/>
        <v/>
      </c>
      <c r="U78" s="407"/>
      <c r="V78" s="407"/>
      <c r="W78" s="406" t="str">
        <f>IF('[2]Données dossier'!$F$8="Renseigner colonne E","Renseigner la date de dépôt de la DA dans l'onglet Données dossier",IF(V78="","",IF('[2]Données dossier'!$F$8="","Remplir la date de dépôt de votre demande d'aide initiale dans l'onglet VOTRE DOSSIER.",IF('[2]Données dossier'!$F$8&lt;[2]Données!$D$16,IF(V78="Catégorie A ou assimilé",[2]Données!$C$18,IF(V78="Catégorie B ou C ou assimilé",[2]Données!$C$19,IF(V78="Stagiaire",[2]Données!$C$17,""))), IF(V78="Catégorie A ou assimilé",[2]Données!$D$18,IF(V78="Catégorie B ou C ou assimilé",[2]Données!$D$19,IF(V78="Stagiaire",[2]Données!$D$17,"")))))))</f>
        <v>Renseigner la date de dépôt de la DA dans l'onglet Données dossier</v>
      </c>
      <c r="X78" s="408" t="str">
        <f t="shared" si="26"/>
        <v/>
      </c>
      <c r="Y78" s="409" t="str">
        <f t="shared" si="22"/>
        <v/>
      </c>
      <c r="Z78" s="407"/>
      <c r="AA78" s="410"/>
      <c r="AB78" s="411" t="str">
        <f t="shared" si="27"/>
        <v/>
      </c>
      <c r="AC78" s="412" t="str">
        <f t="shared" si="23"/>
        <v>Vérifier la saisie du bénéficiaire</v>
      </c>
      <c r="AD78" s="410"/>
      <c r="AE78" s="413" t="str">
        <f t="shared" si="28"/>
        <v/>
      </c>
      <c r="AF78" s="414" t="str">
        <f t="shared" si="24"/>
        <v/>
      </c>
      <c r="AG78" s="415"/>
      <c r="AH78" s="416"/>
      <c r="AI78" s="417"/>
      <c r="AJ78" s="418" t="str">
        <f t="shared" si="29"/>
        <v>Renseigner colonne AG et AH si concerné</v>
      </c>
      <c r="AK78" s="423" t="str">
        <f t="shared" si="30"/>
        <v/>
      </c>
      <c r="AL78" s="419" t="str">
        <f t="shared" si="31"/>
        <v/>
      </c>
      <c r="AM78" s="420"/>
      <c r="AN78" s="421"/>
      <c r="AO78" s="422">
        <f t="shared" si="32"/>
        <v>0</v>
      </c>
      <c r="AP78" s="424" t="str">
        <f t="shared" si="33"/>
        <v/>
      </c>
      <c r="AQ78" s="425">
        <f t="shared" si="25"/>
        <v>0</v>
      </c>
      <c r="AR78" s="426"/>
    </row>
    <row r="79" spans="1:44" ht="50.1" customHeight="1" x14ac:dyDescent="0.25">
      <c r="A79" s="404" t="str">
        <f>IF('2-DEPENSES PERS'!A78="","",'2-DEPENSES PERS'!A78)</f>
        <v/>
      </c>
      <c r="B79" s="404" t="str">
        <f>IF('2-DEPENSES PERS'!B78="","",'2-DEPENSES PERS'!B78)</f>
        <v/>
      </c>
      <c r="C79" s="404" t="str">
        <f>IF('2-DEPENSES PERS'!C78="","",'2-DEPENSES PERS'!C78)</f>
        <v/>
      </c>
      <c r="D79" s="404" t="str">
        <f>IF('2-DEPENSES PERS'!D78="","",'2-DEPENSES PERS'!D78)</f>
        <v/>
      </c>
      <c r="E79" s="404" t="str">
        <f>IF('2-DEPENSES PERS'!E78="","",'2-DEPENSES PERS'!E78)</f>
        <v/>
      </c>
      <c r="F79" s="404" t="str">
        <f>IF('2-DEPENSES PERS'!F78="","",'2-DEPENSES PERS'!F78)</f>
        <v/>
      </c>
      <c r="G79" s="430" t="str">
        <f>IF('2-DEPENSES PERS'!G78="","",'2-DEPENSES PERS'!G78)</f>
        <v/>
      </c>
      <c r="H79" s="404" t="str">
        <f>IF('2-DEPENSES PERS'!H78="","",'2-DEPENSES PERS'!H78)</f>
        <v/>
      </c>
      <c r="I79" s="431" t="str">
        <f>IF('2-DEPENSES PERS'!I78="","",'2-DEPENSES PERS'!I78)</f>
        <v/>
      </c>
      <c r="J79" s="430" t="str">
        <f>IF('2-DEPENSES PERS'!J78="","",'2-DEPENSES PERS'!J78)</f>
        <v/>
      </c>
      <c r="K79" s="404" t="str">
        <f>IF('2-DEPENSES PERS'!K78="","",'2-DEPENSES PERS'!K78)</f>
        <v/>
      </c>
      <c r="L79" s="431" t="str">
        <f>IF('2-DEPENSES PERS'!L78="","",'2-DEPENSES PERS'!L78)</f>
        <v/>
      </c>
      <c r="M79" s="430" t="str">
        <f>IF('2-DEPENSES PERS'!M78="","",'2-DEPENSES PERS'!M78)</f>
        <v/>
      </c>
      <c r="N79" s="430" t="str">
        <f>IF('2-DEPENSES PERS'!N78="","",'2-DEPENSES PERS'!N78)</f>
        <v/>
      </c>
      <c r="O79" s="430" t="str">
        <f>IF('2-DEPENSES PERS'!O78="","",'2-DEPENSES PERS'!O78)</f>
        <v/>
      </c>
      <c r="P79" s="434" t="str">
        <f>IF('2-DEPENSES PERS'!P78="","",'2-DEPENSES PERS'!P78)</f>
        <v/>
      </c>
      <c r="Q79" s="427"/>
      <c r="R79" s="428"/>
      <c r="S79" s="405" t="str">
        <f t="shared" si="20"/>
        <v/>
      </c>
      <c r="T79" s="406" t="str">
        <f t="shared" si="21"/>
        <v/>
      </c>
      <c r="U79" s="407"/>
      <c r="V79" s="407"/>
      <c r="W79" s="406" t="str">
        <f>IF('[2]Données dossier'!$F$8="Renseigner colonne E","Renseigner la date de dépôt de la DA dans l'onglet Données dossier",IF(V79="","",IF('[2]Données dossier'!$F$8="","Remplir la date de dépôt de votre demande d'aide initiale dans l'onglet VOTRE DOSSIER.",IF('[2]Données dossier'!$F$8&lt;[2]Données!$D$16,IF(V79="Catégorie A ou assimilé",[2]Données!$C$18,IF(V79="Catégorie B ou C ou assimilé",[2]Données!$C$19,IF(V79="Stagiaire",[2]Données!$C$17,""))), IF(V79="Catégorie A ou assimilé",[2]Données!$D$18,IF(V79="Catégorie B ou C ou assimilé",[2]Données!$D$19,IF(V79="Stagiaire",[2]Données!$D$17,"")))))))</f>
        <v>Renseigner la date de dépôt de la DA dans l'onglet Données dossier</v>
      </c>
      <c r="X79" s="408" t="str">
        <f t="shared" si="26"/>
        <v/>
      </c>
      <c r="Y79" s="409" t="str">
        <f t="shared" si="22"/>
        <v/>
      </c>
      <c r="Z79" s="407"/>
      <c r="AA79" s="410"/>
      <c r="AB79" s="411" t="str">
        <f t="shared" si="27"/>
        <v/>
      </c>
      <c r="AC79" s="412" t="str">
        <f t="shared" si="23"/>
        <v>Vérifier la saisie du bénéficiaire</v>
      </c>
      <c r="AD79" s="410"/>
      <c r="AE79" s="413" t="str">
        <f t="shared" si="28"/>
        <v/>
      </c>
      <c r="AF79" s="414" t="str">
        <f t="shared" si="24"/>
        <v/>
      </c>
      <c r="AG79" s="415"/>
      <c r="AH79" s="416"/>
      <c r="AI79" s="417"/>
      <c r="AJ79" s="418" t="str">
        <f t="shared" si="29"/>
        <v>Renseigner colonne AG et AH si concerné</v>
      </c>
      <c r="AK79" s="423" t="str">
        <f t="shared" si="30"/>
        <v/>
      </c>
      <c r="AL79" s="419" t="str">
        <f t="shared" si="31"/>
        <v/>
      </c>
      <c r="AM79" s="420"/>
      <c r="AN79" s="421"/>
      <c r="AO79" s="422">
        <f t="shared" si="32"/>
        <v>0</v>
      </c>
      <c r="AP79" s="424" t="str">
        <f t="shared" si="33"/>
        <v/>
      </c>
      <c r="AQ79" s="425">
        <f t="shared" si="25"/>
        <v>0</v>
      </c>
      <c r="AR79" s="426"/>
    </row>
    <row r="80" spans="1:44" ht="50.1" customHeight="1" x14ac:dyDescent="0.25">
      <c r="A80" s="404" t="str">
        <f>IF('2-DEPENSES PERS'!A79="","",'2-DEPENSES PERS'!A79)</f>
        <v/>
      </c>
      <c r="B80" s="404" t="str">
        <f>IF('2-DEPENSES PERS'!B79="","",'2-DEPENSES PERS'!B79)</f>
        <v/>
      </c>
      <c r="C80" s="404" t="str">
        <f>IF('2-DEPENSES PERS'!C79="","",'2-DEPENSES PERS'!C79)</f>
        <v/>
      </c>
      <c r="D80" s="404" t="str">
        <f>IF('2-DEPENSES PERS'!D79="","",'2-DEPENSES PERS'!D79)</f>
        <v/>
      </c>
      <c r="E80" s="404" t="str">
        <f>IF('2-DEPENSES PERS'!E79="","",'2-DEPENSES PERS'!E79)</f>
        <v/>
      </c>
      <c r="F80" s="404" t="str">
        <f>IF('2-DEPENSES PERS'!F79="","",'2-DEPENSES PERS'!F79)</f>
        <v/>
      </c>
      <c r="G80" s="430" t="str">
        <f>IF('2-DEPENSES PERS'!G79="","",'2-DEPENSES PERS'!G79)</f>
        <v/>
      </c>
      <c r="H80" s="404" t="str">
        <f>IF('2-DEPENSES PERS'!H79="","",'2-DEPENSES PERS'!H79)</f>
        <v/>
      </c>
      <c r="I80" s="431" t="str">
        <f>IF('2-DEPENSES PERS'!I79="","",'2-DEPENSES PERS'!I79)</f>
        <v/>
      </c>
      <c r="J80" s="430" t="str">
        <f>IF('2-DEPENSES PERS'!J79="","",'2-DEPENSES PERS'!J79)</f>
        <v/>
      </c>
      <c r="K80" s="404" t="str">
        <f>IF('2-DEPENSES PERS'!K79="","",'2-DEPENSES PERS'!K79)</f>
        <v/>
      </c>
      <c r="L80" s="431" t="str">
        <f>IF('2-DEPENSES PERS'!L79="","",'2-DEPENSES PERS'!L79)</f>
        <v/>
      </c>
      <c r="M80" s="430" t="str">
        <f>IF('2-DEPENSES PERS'!M79="","",'2-DEPENSES PERS'!M79)</f>
        <v/>
      </c>
      <c r="N80" s="430" t="str">
        <f>IF('2-DEPENSES PERS'!N79="","",'2-DEPENSES PERS'!N79)</f>
        <v/>
      </c>
      <c r="O80" s="430" t="str">
        <f>IF('2-DEPENSES PERS'!O79="","",'2-DEPENSES PERS'!O79)</f>
        <v/>
      </c>
      <c r="P80" s="434" t="str">
        <f>IF('2-DEPENSES PERS'!P79="","",'2-DEPENSES PERS'!P79)</f>
        <v/>
      </c>
      <c r="Q80" s="427"/>
      <c r="R80" s="428"/>
      <c r="S80" s="405" t="str">
        <f t="shared" si="20"/>
        <v/>
      </c>
      <c r="T80" s="406" t="str">
        <f t="shared" si="21"/>
        <v/>
      </c>
      <c r="U80" s="407"/>
      <c r="V80" s="407"/>
      <c r="W80" s="406" t="str">
        <f>IF('[2]Données dossier'!$F$8="Renseigner colonne E","Renseigner la date de dépôt de la DA dans l'onglet Données dossier",IF(V80="","",IF('[2]Données dossier'!$F$8="","Remplir la date de dépôt de votre demande d'aide initiale dans l'onglet VOTRE DOSSIER.",IF('[2]Données dossier'!$F$8&lt;[2]Données!$D$16,IF(V80="Catégorie A ou assimilé",[2]Données!$C$18,IF(V80="Catégorie B ou C ou assimilé",[2]Données!$C$19,IF(V80="Stagiaire",[2]Données!$C$17,""))), IF(V80="Catégorie A ou assimilé",[2]Données!$D$18,IF(V80="Catégorie B ou C ou assimilé",[2]Données!$D$19,IF(V80="Stagiaire",[2]Données!$D$17,"")))))))</f>
        <v>Renseigner la date de dépôt de la DA dans l'onglet Données dossier</v>
      </c>
      <c r="X80" s="408" t="str">
        <f t="shared" si="26"/>
        <v/>
      </c>
      <c r="Y80" s="409" t="str">
        <f t="shared" si="22"/>
        <v/>
      </c>
      <c r="Z80" s="407"/>
      <c r="AA80" s="410"/>
      <c r="AB80" s="411" t="str">
        <f t="shared" si="27"/>
        <v/>
      </c>
      <c r="AC80" s="412" t="str">
        <f t="shared" si="23"/>
        <v>Vérifier la saisie du bénéficiaire</v>
      </c>
      <c r="AD80" s="410"/>
      <c r="AE80" s="413" t="str">
        <f t="shared" si="28"/>
        <v/>
      </c>
      <c r="AF80" s="414" t="str">
        <f t="shared" si="24"/>
        <v/>
      </c>
      <c r="AG80" s="415"/>
      <c r="AH80" s="416"/>
      <c r="AI80" s="417"/>
      <c r="AJ80" s="418" t="str">
        <f t="shared" si="29"/>
        <v>Renseigner colonne AG et AH si concerné</v>
      </c>
      <c r="AK80" s="423" t="str">
        <f t="shared" si="30"/>
        <v/>
      </c>
      <c r="AL80" s="419" t="str">
        <f t="shared" si="31"/>
        <v/>
      </c>
      <c r="AM80" s="420"/>
      <c r="AN80" s="421"/>
      <c r="AO80" s="422">
        <f t="shared" si="32"/>
        <v>0</v>
      </c>
      <c r="AP80" s="424" t="str">
        <f t="shared" si="33"/>
        <v/>
      </c>
      <c r="AQ80" s="425">
        <f t="shared" si="25"/>
        <v>0</v>
      </c>
      <c r="AR80" s="426"/>
    </row>
    <row r="81" spans="1:44" ht="50.1" customHeight="1" x14ac:dyDescent="0.25">
      <c r="A81" s="404" t="str">
        <f>IF('2-DEPENSES PERS'!A80="","",'2-DEPENSES PERS'!A80)</f>
        <v/>
      </c>
      <c r="B81" s="404" t="str">
        <f>IF('2-DEPENSES PERS'!B80="","",'2-DEPENSES PERS'!B80)</f>
        <v/>
      </c>
      <c r="C81" s="404" t="str">
        <f>IF('2-DEPENSES PERS'!C80="","",'2-DEPENSES PERS'!C80)</f>
        <v/>
      </c>
      <c r="D81" s="404" t="str">
        <f>IF('2-DEPENSES PERS'!D80="","",'2-DEPENSES PERS'!D80)</f>
        <v/>
      </c>
      <c r="E81" s="404" t="str">
        <f>IF('2-DEPENSES PERS'!E80="","",'2-DEPENSES PERS'!E80)</f>
        <v/>
      </c>
      <c r="F81" s="404" t="str">
        <f>IF('2-DEPENSES PERS'!F80="","",'2-DEPENSES PERS'!F80)</f>
        <v/>
      </c>
      <c r="G81" s="430" t="str">
        <f>IF('2-DEPENSES PERS'!G80="","",'2-DEPENSES PERS'!G80)</f>
        <v/>
      </c>
      <c r="H81" s="404" t="str">
        <f>IF('2-DEPENSES PERS'!H80="","",'2-DEPENSES PERS'!H80)</f>
        <v/>
      </c>
      <c r="I81" s="431" t="str">
        <f>IF('2-DEPENSES PERS'!I80="","",'2-DEPENSES PERS'!I80)</f>
        <v/>
      </c>
      <c r="J81" s="430" t="str">
        <f>IF('2-DEPENSES PERS'!J80="","",'2-DEPENSES PERS'!J80)</f>
        <v/>
      </c>
      <c r="K81" s="404" t="str">
        <f>IF('2-DEPENSES PERS'!K80="","",'2-DEPENSES PERS'!K80)</f>
        <v/>
      </c>
      <c r="L81" s="431" t="str">
        <f>IF('2-DEPENSES PERS'!L80="","",'2-DEPENSES PERS'!L80)</f>
        <v/>
      </c>
      <c r="M81" s="430" t="str">
        <f>IF('2-DEPENSES PERS'!M80="","",'2-DEPENSES PERS'!M80)</f>
        <v/>
      </c>
      <c r="N81" s="430" t="str">
        <f>IF('2-DEPENSES PERS'!N80="","",'2-DEPENSES PERS'!N80)</f>
        <v/>
      </c>
      <c r="O81" s="430" t="str">
        <f>IF('2-DEPENSES PERS'!O80="","",'2-DEPENSES PERS'!O80)</f>
        <v/>
      </c>
      <c r="P81" s="434" t="str">
        <f>IF('2-DEPENSES PERS'!P80="","",'2-DEPENSES PERS'!P80)</f>
        <v/>
      </c>
      <c r="Q81" s="427"/>
      <c r="R81" s="428"/>
      <c r="S81" s="405" t="str">
        <f t="shared" si="20"/>
        <v/>
      </c>
      <c r="T81" s="406" t="str">
        <f t="shared" si="21"/>
        <v/>
      </c>
      <c r="U81" s="407"/>
      <c r="V81" s="407"/>
      <c r="W81" s="406" t="str">
        <f>IF('[2]Données dossier'!$F$8="Renseigner colonne E","Renseigner la date de dépôt de la DA dans l'onglet Données dossier",IF(V81="","",IF('[2]Données dossier'!$F$8="","Remplir la date de dépôt de votre demande d'aide initiale dans l'onglet VOTRE DOSSIER.",IF('[2]Données dossier'!$F$8&lt;[2]Données!$D$16,IF(V81="Catégorie A ou assimilé",[2]Données!$C$18,IF(V81="Catégorie B ou C ou assimilé",[2]Données!$C$19,IF(V81="Stagiaire",[2]Données!$C$17,""))), IF(V81="Catégorie A ou assimilé",[2]Données!$D$18,IF(V81="Catégorie B ou C ou assimilé",[2]Données!$D$19,IF(V81="Stagiaire",[2]Données!$D$17,"")))))))</f>
        <v>Renseigner la date de dépôt de la DA dans l'onglet Données dossier</v>
      </c>
      <c r="X81" s="408" t="str">
        <f t="shared" si="26"/>
        <v/>
      </c>
      <c r="Y81" s="409" t="str">
        <f t="shared" si="22"/>
        <v/>
      </c>
      <c r="Z81" s="407"/>
      <c r="AA81" s="410"/>
      <c r="AB81" s="411" t="str">
        <f t="shared" si="27"/>
        <v/>
      </c>
      <c r="AC81" s="412" t="str">
        <f t="shared" si="23"/>
        <v>Vérifier la saisie du bénéficiaire</v>
      </c>
      <c r="AD81" s="410"/>
      <c r="AE81" s="413" t="str">
        <f t="shared" si="28"/>
        <v/>
      </c>
      <c r="AF81" s="414" t="str">
        <f t="shared" si="24"/>
        <v/>
      </c>
      <c r="AG81" s="415"/>
      <c r="AH81" s="416"/>
      <c r="AI81" s="417"/>
      <c r="AJ81" s="418" t="str">
        <f t="shared" si="29"/>
        <v>Renseigner colonne AG et AH si concerné</v>
      </c>
      <c r="AK81" s="423" t="str">
        <f t="shared" si="30"/>
        <v/>
      </c>
      <c r="AL81" s="419" t="str">
        <f t="shared" si="31"/>
        <v/>
      </c>
      <c r="AM81" s="420"/>
      <c r="AN81" s="421"/>
      <c r="AO81" s="422">
        <f t="shared" si="32"/>
        <v>0</v>
      </c>
      <c r="AP81" s="424" t="str">
        <f t="shared" si="33"/>
        <v/>
      </c>
      <c r="AQ81" s="425">
        <f t="shared" si="25"/>
        <v>0</v>
      </c>
      <c r="AR81" s="426"/>
    </row>
    <row r="82" spans="1:44" ht="50.1" customHeight="1" x14ac:dyDescent="0.25">
      <c r="A82" s="404" t="str">
        <f>IF('2-DEPENSES PERS'!A81="","",'2-DEPENSES PERS'!A81)</f>
        <v/>
      </c>
      <c r="B82" s="404" t="str">
        <f>IF('2-DEPENSES PERS'!B81="","",'2-DEPENSES PERS'!B81)</f>
        <v/>
      </c>
      <c r="C82" s="404" t="str">
        <f>IF('2-DEPENSES PERS'!C81="","",'2-DEPENSES PERS'!C81)</f>
        <v/>
      </c>
      <c r="D82" s="404" t="str">
        <f>IF('2-DEPENSES PERS'!D81="","",'2-DEPENSES PERS'!D81)</f>
        <v/>
      </c>
      <c r="E82" s="404" t="str">
        <f>IF('2-DEPENSES PERS'!E81="","",'2-DEPENSES PERS'!E81)</f>
        <v/>
      </c>
      <c r="F82" s="404" t="str">
        <f>IF('2-DEPENSES PERS'!F81="","",'2-DEPENSES PERS'!F81)</f>
        <v/>
      </c>
      <c r="G82" s="430" t="str">
        <f>IF('2-DEPENSES PERS'!G81="","",'2-DEPENSES PERS'!G81)</f>
        <v/>
      </c>
      <c r="H82" s="404" t="str">
        <f>IF('2-DEPENSES PERS'!H81="","",'2-DEPENSES PERS'!H81)</f>
        <v/>
      </c>
      <c r="I82" s="431" t="str">
        <f>IF('2-DEPENSES PERS'!I81="","",'2-DEPENSES PERS'!I81)</f>
        <v/>
      </c>
      <c r="J82" s="430" t="str">
        <f>IF('2-DEPENSES PERS'!J81="","",'2-DEPENSES PERS'!J81)</f>
        <v/>
      </c>
      <c r="K82" s="404" t="str">
        <f>IF('2-DEPENSES PERS'!K81="","",'2-DEPENSES PERS'!K81)</f>
        <v/>
      </c>
      <c r="L82" s="431" t="str">
        <f>IF('2-DEPENSES PERS'!L81="","",'2-DEPENSES PERS'!L81)</f>
        <v/>
      </c>
      <c r="M82" s="430" t="str">
        <f>IF('2-DEPENSES PERS'!M81="","",'2-DEPENSES PERS'!M81)</f>
        <v/>
      </c>
      <c r="N82" s="430" t="str">
        <f>IF('2-DEPENSES PERS'!N81="","",'2-DEPENSES PERS'!N81)</f>
        <v/>
      </c>
      <c r="O82" s="430" t="str">
        <f>IF('2-DEPENSES PERS'!O81="","",'2-DEPENSES PERS'!O81)</f>
        <v/>
      </c>
      <c r="P82" s="434" t="str">
        <f>IF('2-DEPENSES PERS'!P81="","",'2-DEPENSES PERS'!P81)</f>
        <v/>
      </c>
      <c r="Q82" s="427"/>
      <c r="R82" s="428"/>
      <c r="S82" s="405" t="str">
        <f t="shared" si="20"/>
        <v/>
      </c>
      <c r="T82" s="406" t="str">
        <f t="shared" si="21"/>
        <v/>
      </c>
      <c r="U82" s="407"/>
      <c r="V82" s="407"/>
      <c r="W82" s="406" t="str">
        <f>IF('[2]Données dossier'!$F$8="Renseigner colonne E","Renseigner la date de dépôt de la DA dans l'onglet Données dossier",IF(V82="","",IF('[2]Données dossier'!$F$8="","Remplir la date de dépôt de votre demande d'aide initiale dans l'onglet VOTRE DOSSIER.",IF('[2]Données dossier'!$F$8&lt;[2]Données!$D$16,IF(V82="Catégorie A ou assimilé",[2]Données!$C$18,IF(V82="Catégorie B ou C ou assimilé",[2]Données!$C$19,IF(V82="Stagiaire",[2]Données!$C$17,""))), IF(V82="Catégorie A ou assimilé",[2]Données!$D$18,IF(V82="Catégorie B ou C ou assimilé",[2]Données!$D$19,IF(V82="Stagiaire",[2]Données!$D$17,"")))))))</f>
        <v>Renseigner la date de dépôt de la DA dans l'onglet Données dossier</v>
      </c>
      <c r="X82" s="408" t="str">
        <f t="shared" si="26"/>
        <v/>
      </c>
      <c r="Y82" s="409" t="str">
        <f t="shared" si="22"/>
        <v/>
      </c>
      <c r="Z82" s="407"/>
      <c r="AA82" s="410"/>
      <c r="AB82" s="411" t="str">
        <f t="shared" si="27"/>
        <v/>
      </c>
      <c r="AC82" s="412" t="str">
        <f t="shared" si="23"/>
        <v>Vérifier la saisie du bénéficiaire</v>
      </c>
      <c r="AD82" s="410"/>
      <c r="AE82" s="413" t="str">
        <f t="shared" si="28"/>
        <v/>
      </c>
      <c r="AF82" s="414" t="str">
        <f t="shared" si="24"/>
        <v/>
      </c>
      <c r="AG82" s="415"/>
      <c r="AH82" s="416"/>
      <c r="AI82" s="417"/>
      <c r="AJ82" s="418" t="str">
        <f t="shared" si="29"/>
        <v>Renseigner colonne AG et AH si concerné</v>
      </c>
      <c r="AK82" s="423" t="str">
        <f t="shared" si="30"/>
        <v/>
      </c>
      <c r="AL82" s="419" t="str">
        <f t="shared" si="31"/>
        <v/>
      </c>
      <c r="AM82" s="420"/>
      <c r="AN82" s="421"/>
      <c r="AO82" s="422">
        <f t="shared" si="32"/>
        <v>0</v>
      </c>
      <c r="AP82" s="424" t="str">
        <f t="shared" si="33"/>
        <v/>
      </c>
      <c r="AQ82" s="425">
        <f t="shared" si="25"/>
        <v>0</v>
      </c>
      <c r="AR82" s="426"/>
    </row>
    <row r="83" spans="1:44" ht="50.1" customHeight="1" x14ac:dyDescent="0.25">
      <c r="A83" s="404" t="str">
        <f>IF('2-DEPENSES PERS'!A82="","",'2-DEPENSES PERS'!A82)</f>
        <v/>
      </c>
      <c r="B83" s="404" t="str">
        <f>IF('2-DEPENSES PERS'!B82="","",'2-DEPENSES PERS'!B82)</f>
        <v/>
      </c>
      <c r="C83" s="404" t="str">
        <f>IF('2-DEPENSES PERS'!C82="","",'2-DEPENSES PERS'!C82)</f>
        <v/>
      </c>
      <c r="D83" s="404" t="str">
        <f>IF('2-DEPENSES PERS'!D82="","",'2-DEPENSES PERS'!D82)</f>
        <v/>
      </c>
      <c r="E83" s="404" t="str">
        <f>IF('2-DEPENSES PERS'!E82="","",'2-DEPENSES PERS'!E82)</f>
        <v/>
      </c>
      <c r="F83" s="404" t="str">
        <f>IF('2-DEPENSES PERS'!F82="","",'2-DEPENSES PERS'!F82)</f>
        <v/>
      </c>
      <c r="G83" s="430" t="str">
        <f>IF('2-DEPENSES PERS'!G82="","",'2-DEPENSES PERS'!G82)</f>
        <v/>
      </c>
      <c r="H83" s="404" t="str">
        <f>IF('2-DEPENSES PERS'!H82="","",'2-DEPENSES PERS'!H82)</f>
        <v/>
      </c>
      <c r="I83" s="431" t="str">
        <f>IF('2-DEPENSES PERS'!I82="","",'2-DEPENSES PERS'!I82)</f>
        <v/>
      </c>
      <c r="J83" s="430" t="str">
        <f>IF('2-DEPENSES PERS'!J82="","",'2-DEPENSES PERS'!J82)</f>
        <v/>
      </c>
      <c r="K83" s="404" t="str">
        <f>IF('2-DEPENSES PERS'!K82="","",'2-DEPENSES PERS'!K82)</f>
        <v/>
      </c>
      <c r="L83" s="431" t="str">
        <f>IF('2-DEPENSES PERS'!L82="","",'2-DEPENSES PERS'!L82)</f>
        <v/>
      </c>
      <c r="M83" s="430" t="str">
        <f>IF('2-DEPENSES PERS'!M82="","",'2-DEPENSES PERS'!M82)</f>
        <v/>
      </c>
      <c r="N83" s="430" t="str">
        <f>IF('2-DEPENSES PERS'!N82="","",'2-DEPENSES PERS'!N82)</f>
        <v/>
      </c>
      <c r="O83" s="430" t="str">
        <f>IF('2-DEPENSES PERS'!O82="","",'2-DEPENSES PERS'!O82)</f>
        <v/>
      </c>
      <c r="P83" s="434" t="str">
        <f>IF('2-DEPENSES PERS'!P82="","",'2-DEPENSES PERS'!P82)</f>
        <v/>
      </c>
      <c r="Q83" s="427"/>
      <c r="R83" s="428"/>
      <c r="S83" s="405" t="str">
        <f t="shared" si="20"/>
        <v/>
      </c>
      <c r="T83" s="406" t="str">
        <f t="shared" si="21"/>
        <v/>
      </c>
      <c r="U83" s="407"/>
      <c r="V83" s="407"/>
      <c r="W83" s="406" t="str">
        <f>IF('[2]Données dossier'!$F$8="Renseigner colonne E","Renseigner la date de dépôt de la DA dans l'onglet Données dossier",IF(V83="","",IF('[2]Données dossier'!$F$8="","Remplir la date de dépôt de votre demande d'aide initiale dans l'onglet VOTRE DOSSIER.",IF('[2]Données dossier'!$F$8&lt;[2]Données!$D$16,IF(V83="Catégorie A ou assimilé",[2]Données!$C$18,IF(V83="Catégorie B ou C ou assimilé",[2]Données!$C$19,IF(V83="Stagiaire",[2]Données!$C$17,""))), IF(V83="Catégorie A ou assimilé",[2]Données!$D$18,IF(V83="Catégorie B ou C ou assimilé",[2]Données!$D$19,IF(V83="Stagiaire",[2]Données!$D$17,"")))))))</f>
        <v>Renseigner la date de dépôt de la DA dans l'onglet Données dossier</v>
      </c>
      <c r="X83" s="408" t="str">
        <f t="shared" si="26"/>
        <v/>
      </c>
      <c r="Y83" s="409" t="str">
        <f t="shared" si="22"/>
        <v/>
      </c>
      <c r="Z83" s="407"/>
      <c r="AA83" s="410"/>
      <c r="AB83" s="411" t="str">
        <f t="shared" si="27"/>
        <v/>
      </c>
      <c r="AC83" s="412" t="str">
        <f t="shared" si="23"/>
        <v>Vérifier la saisie du bénéficiaire</v>
      </c>
      <c r="AD83" s="410"/>
      <c r="AE83" s="413" t="str">
        <f t="shared" si="28"/>
        <v/>
      </c>
      <c r="AF83" s="414" t="str">
        <f t="shared" si="24"/>
        <v/>
      </c>
      <c r="AG83" s="415"/>
      <c r="AH83" s="416"/>
      <c r="AI83" s="417"/>
      <c r="AJ83" s="418" t="str">
        <f t="shared" si="29"/>
        <v>Renseigner colonne AG et AH si concerné</v>
      </c>
      <c r="AK83" s="423" t="str">
        <f t="shared" si="30"/>
        <v/>
      </c>
      <c r="AL83" s="419" t="str">
        <f t="shared" si="31"/>
        <v/>
      </c>
      <c r="AM83" s="420"/>
      <c r="AN83" s="421"/>
      <c r="AO83" s="422">
        <f t="shared" si="32"/>
        <v>0</v>
      </c>
      <c r="AP83" s="424" t="str">
        <f t="shared" si="33"/>
        <v/>
      </c>
      <c r="AQ83" s="425">
        <f t="shared" si="25"/>
        <v>0</v>
      </c>
      <c r="AR83" s="426"/>
    </row>
    <row r="84" spans="1:44" ht="50.1" customHeight="1" x14ac:dyDescent="0.25">
      <c r="A84" s="404" t="str">
        <f>IF('2-DEPENSES PERS'!A83="","",'2-DEPENSES PERS'!A83)</f>
        <v/>
      </c>
      <c r="B84" s="404" t="str">
        <f>IF('2-DEPENSES PERS'!B83="","",'2-DEPENSES PERS'!B83)</f>
        <v/>
      </c>
      <c r="C84" s="404" t="str">
        <f>IF('2-DEPENSES PERS'!C83="","",'2-DEPENSES PERS'!C83)</f>
        <v/>
      </c>
      <c r="D84" s="404" t="str">
        <f>IF('2-DEPENSES PERS'!D83="","",'2-DEPENSES PERS'!D83)</f>
        <v/>
      </c>
      <c r="E84" s="404" t="str">
        <f>IF('2-DEPENSES PERS'!E83="","",'2-DEPENSES PERS'!E83)</f>
        <v/>
      </c>
      <c r="F84" s="404" t="str">
        <f>IF('2-DEPENSES PERS'!F83="","",'2-DEPENSES PERS'!F83)</f>
        <v/>
      </c>
      <c r="G84" s="430" t="str">
        <f>IF('2-DEPENSES PERS'!G83="","",'2-DEPENSES PERS'!G83)</f>
        <v/>
      </c>
      <c r="H84" s="404" t="str">
        <f>IF('2-DEPENSES PERS'!H83="","",'2-DEPENSES PERS'!H83)</f>
        <v/>
      </c>
      <c r="I84" s="431" t="str">
        <f>IF('2-DEPENSES PERS'!I83="","",'2-DEPENSES PERS'!I83)</f>
        <v/>
      </c>
      <c r="J84" s="430" t="str">
        <f>IF('2-DEPENSES PERS'!J83="","",'2-DEPENSES PERS'!J83)</f>
        <v/>
      </c>
      <c r="K84" s="404" t="str">
        <f>IF('2-DEPENSES PERS'!K83="","",'2-DEPENSES PERS'!K83)</f>
        <v/>
      </c>
      <c r="L84" s="431" t="str">
        <f>IF('2-DEPENSES PERS'!L83="","",'2-DEPENSES PERS'!L83)</f>
        <v/>
      </c>
      <c r="M84" s="430" t="str">
        <f>IF('2-DEPENSES PERS'!M83="","",'2-DEPENSES PERS'!M83)</f>
        <v/>
      </c>
      <c r="N84" s="430" t="str">
        <f>IF('2-DEPENSES PERS'!N83="","",'2-DEPENSES PERS'!N83)</f>
        <v/>
      </c>
      <c r="O84" s="430" t="str">
        <f>IF('2-DEPENSES PERS'!O83="","",'2-DEPENSES PERS'!O83)</f>
        <v/>
      </c>
      <c r="P84" s="434" t="str">
        <f>IF('2-DEPENSES PERS'!P83="","",'2-DEPENSES PERS'!P83)</f>
        <v/>
      </c>
      <c r="Q84" s="427"/>
      <c r="R84" s="428"/>
      <c r="S84" s="405" t="str">
        <f t="shared" si="20"/>
        <v/>
      </c>
      <c r="T84" s="406" t="str">
        <f t="shared" si="21"/>
        <v/>
      </c>
      <c r="U84" s="407"/>
      <c r="V84" s="407"/>
      <c r="W84" s="406" t="str">
        <f>IF('[2]Données dossier'!$F$8="Renseigner colonne E","Renseigner la date de dépôt de la DA dans l'onglet Données dossier",IF(V84="","",IF('[2]Données dossier'!$F$8="","Remplir la date de dépôt de votre demande d'aide initiale dans l'onglet VOTRE DOSSIER.",IF('[2]Données dossier'!$F$8&lt;[2]Données!$D$16,IF(V84="Catégorie A ou assimilé",[2]Données!$C$18,IF(V84="Catégorie B ou C ou assimilé",[2]Données!$C$19,IF(V84="Stagiaire",[2]Données!$C$17,""))), IF(V84="Catégorie A ou assimilé",[2]Données!$D$18,IF(V84="Catégorie B ou C ou assimilé",[2]Données!$D$19,IF(V84="Stagiaire",[2]Données!$D$17,"")))))))</f>
        <v>Renseigner la date de dépôt de la DA dans l'onglet Données dossier</v>
      </c>
      <c r="X84" s="408" t="str">
        <f t="shared" si="26"/>
        <v/>
      </c>
      <c r="Y84" s="409" t="str">
        <f t="shared" si="22"/>
        <v/>
      </c>
      <c r="Z84" s="407"/>
      <c r="AA84" s="410"/>
      <c r="AB84" s="411" t="str">
        <f t="shared" si="27"/>
        <v/>
      </c>
      <c r="AC84" s="412" t="str">
        <f t="shared" si="23"/>
        <v>Vérifier la saisie du bénéficiaire</v>
      </c>
      <c r="AD84" s="410"/>
      <c r="AE84" s="413" t="str">
        <f t="shared" si="28"/>
        <v/>
      </c>
      <c r="AF84" s="414" t="str">
        <f t="shared" si="24"/>
        <v/>
      </c>
      <c r="AG84" s="415"/>
      <c r="AH84" s="416"/>
      <c r="AI84" s="417"/>
      <c r="AJ84" s="418" t="str">
        <f t="shared" si="29"/>
        <v>Renseigner colonne AG et AH si concerné</v>
      </c>
      <c r="AK84" s="423" t="str">
        <f t="shared" si="30"/>
        <v/>
      </c>
      <c r="AL84" s="419" t="str">
        <f t="shared" si="31"/>
        <v/>
      </c>
      <c r="AM84" s="420"/>
      <c r="AN84" s="421"/>
      <c r="AO84" s="422">
        <f t="shared" si="32"/>
        <v>0</v>
      </c>
      <c r="AP84" s="424" t="str">
        <f t="shared" si="33"/>
        <v/>
      </c>
      <c r="AQ84" s="425">
        <f t="shared" si="25"/>
        <v>0</v>
      </c>
      <c r="AR84" s="426"/>
    </row>
    <row r="85" spans="1:44" ht="50.1" customHeight="1" x14ac:dyDescent="0.25">
      <c r="A85" s="404" t="str">
        <f>IF('2-DEPENSES PERS'!A84="","",'2-DEPENSES PERS'!A84)</f>
        <v/>
      </c>
      <c r="B85" s="404" t="str">
        <f>IF('2-DEPENSES PERS'!B84="","",'2-DEPENSES PERS'!B84)</f>
        <v/>
      </c>
      <c r="C85" s="404" t="str">
        <f>IF('2-DEPENSES PERS'!C84="","",'2-DEPENSES PERS'!C84)</f>
        <v/>
      </c>
      <c r="D85" s="404" t="str">
        <f>IF('2-DEPENSES PERS'!D84="","",'2-DEPENSES PERS'!D84)</f>
        <v/>
      </c>
      <c r="E85" s="404" t="str">
        <f>IF('2-DEPENSES PERS'!E84="","",'2-DEPENSES PERS'!E84)</f>
        <v/>
      </c>
      <c r="F85" s="404" t="str">
        <f>IF('2-DEPENSES PERS'!F84="","",'2-DEPENSES PERS'!F84)</f>
        <v/>
      </c>
      <c r="G85" s="430" t="str">
        <f>IF('2-DEPENSES PERS'!G84="","",'2-DEPENSES PERS'!G84)</f>
        <v/>
      </c>
      <c r="H85" s="404" t="str">
        <f>IF('2-DEPENSES PERS'!H84="","",'2-DEPENSES PERS'!H84)</f>
        <v/>
      </c>
      <c r="I85" s="431" t="str">
        <f>IF('2-DEPENSES PERS'!I84="","",'2-DEPENSES PERS'!I84)</f>
        <v/>
      </c>
      <c r="J85" s="430" t="str">
        <f>IF('2-DEPENSES PERS'!J84="","",'2-DEPENSES PERS'!J84)</f>
        <v/>
      </c>
      <c r="K85" s="404" t="str">
        <f>IF('2-DEPENSES PERS'!K84="","",'2-DEPENSES PERS'!K84)</f>
        <v/>
      </c>
      <c r="L85" s="431" t="str">
        <f>IF('2-DEPENSES PERS'!L84="","",'2-DEPENSES PERS'!L84)</f>
        <v/>
      </c>
      <c r="M85" s="430" t="str">
        <f>IF('2-DEPENSES PERS'!M84="","",'2-DEPENSES PERS'!M84)</f>
        <v/>
      </c>
      <c r="N85" s="430" t="str">
        <f>IF('2-DEPENSES PERS'!N84="","",'2-DEPENSES PERS'!N84)</f>
        <v/>
      </c>
      <c r="O85" s="430" t="str">
        <f>IF('2-DEPENSES PERS'!O84="","",'2-DEPENSES PERS'!O84)</f>
        <v/>
      </c>
      <c r="P85" s="434" t="str">
        <f>IF('2-DEPENSES PERS'!P84="","",'2-DEPENSES PERS'!P84)</f>
        <v/>
      </c>
      <c r="Q85" s="427"/>
      <c r="R85" s="428"/>
      <c r="S85" s="405" t="str">
        <f t="shared" si="20"/>
        <v/>
      </c>
      <c r="T85" s="406" t="str">
        <f t="shared" si="21"/>
        <v/>
      </c>
      <c r="U85" s="407"/>
      <c r="V85" s="407"/>
      <c r="W85" s="406" t="str">
        <f>IF('[2]Données dossier'!$F$8="Renseigner colonne E","Renseigner la date de dépôt de la DA dans l'onglet Données dossier",IF(V85="","",IF('[2]Données dossier'!$F$8="","Remplir la date de dépôt de votre demande d'aide initiale dans l'onglet VOTRE DOSSIER.",IF('[2]Données dossier'!$F$8&lt;[2]Données!$D$16,IF(V85="Catégorie A ou assimilé",[2]Données!$C$18,IF(V85="Catégorie B ou C ou assimilé",[2]Données!$C$19,IF(V85="Stagiaire",[2]Données!$C$17,""))), IF(V85="Catégorie A ou assimilé",[2]Données!$D$18,IF(V85="Catégorie B ou C ou assimilé",[2]Données!$D$19,IF(V85="Stagiaire",[2]Données!$D$17,"")))))))</f>
        <v>Renseigner la date de dépôt de la DA dans l'onglet Données dossier</v>
      </c>
      <c r="X85" s="408" t="str">
        <f t="shared" si="26"/>
        <v/>
      </c>
      <c r="Y85" s="409" t="str">
        <f t="shared" si="22"/>
        <v/>
      </c>
      <c r="Z85" s="407"/>
      <c r="AA85" s="410"/>
      <c r="AB85" s="411" t="str">
        <f t="shared" si="27"/>
        <v/>
      </c>
      <c r="AC85" s="412" t="str">
        <f t="shared" si="23"/>
        <v>Vérifier la saisie du bénéficiaire</v>
      </c>
      <c r="AD85" s="410"/>
      <c r="AE85" s="413" t="str">
        <f t="shared" si="28"/>
        <v/>
      </c>
      <c r="AF85" s="414" t="str">
        <f t="shared" si="24"/>
        <v/>
      </c>
      <c r="AG85" s="415"/>
      <c r="AH85" s="416"/>
      <c r="AI85" s="417"/>
      <c r="AJ85" s="418" t="str">
        <f t="shared" si="29"/>
        <v>Renseigner colonne AG et AH si concerné</v>
      </c>
      <c r="AK85" s="423" t="str">
        <f t="shared" si="30"/>
        <v/>
      </c>
      <c r="AL85" s="419" t="str">
        <f t="shared" si="31"/>
        <v/>
      </c>
      <c r="AM85" s="420"/>
      <c r="AN85" s="421"/>
      <c r="AO85" s="422">
        <f t="shared" si="32"/>
        <v>0</v>
      </c>
      <c r="AP85" s="424" t="str">
        <f t="shared" si="33"/>
        <v/>
      </c>
      <c r="AQ85" s="425">
        <f t="shared" si="25"/>
        <v>0</v>
      </c>
      <c r="AR85" s="426"/>
    </row>
    <row r="86" spans="1:44" ht="53.45" customHeight="1" x14ac:dyDescent="0.25">
      <c r="A86" s="404" t="str">
        <f>IF('2-DEPENSES PERS'!A85="","",'2-DEPENSES PERS'!A85)</f>
        <v/>
      </c>
      <c r="B86" s="404" t="str">
        <f>IF('2-DEPENSES PERS'!B85="","",'2-DEPENSES PERS'!B85)</f>
        <v/>
      </c>
      <c r="C86" s="404" t="str">
        <f>IF('2-DEPENSES PERS'!C85="","",'2-DEPENSES PERS'!C85)</f>
        <v/>
      </c>
      <c r="D86" s="404" t="str">
        <f>IF('2-DEPENSES PERS'!D85="","",'2-DEPENSES PERS'!D85)</f>
        <v/>
      </c>
      <c r="E86" s="404" t="str">
        <f>IF('2-DEPENSES PERS'!E85="","",'2-DEPENSES PERS'!E85)</f>
        <v/>
      </c>
      <c r="F86" s="404" t="str">
        <f>IF('2-DEPENSES PERS'!F85="","",'2-DEPENSES PERS'!F85)</f>
        <v/>
      </c>
      <c r="G86" s="430" t="str">
        <f>IF('2-DEPENSES PERS'!G85="","",'2-DEPENSES PERS'!G85)</f>
        <v/>
      </c>
      <c r="H86" s="404" t="str">
        <f>IF('2-DEPENSES PERS'!H85="","",'2-DEPENSES PERS'!H85)</f>
        <v/>
      </c>
      <c r="I86" s="431" t="str">
        <f>IF('2-DEPENSES PERS'!I85="","",'2-DEPENSES PERS'!I85)</f>
        <v/>
      </c>
      <c r="J86" s="430" t="str">
        <f>IF('2-DEPENSES PERS'!J85="","",'2-DEPENSES PERS'!J85)</f>
        <v/>
      </c>
      <c r="K86" s="404" t="str">
        <f>IF('2-DEPENSES PERS'!K85="","",'2-DEPENSES PERS'!K85)</f>
        <v/>
      </c>
      <c r="L86" s="431" t="str">
        <f>IF('2-DEPENSES PERS'!L85="","",'2-DEPENSES PERS'!L85)</f>
        <v/>
      </c>
      <c r="M86" s="430" t="str">
        <f>IF('2-DEPENSES PERS'!M85="","",'2-DEPENSES PERS'!M85)</f>
        <v/>
      </c>
      <c r="N86" s="430" t="str">
        <f>IF('2-DEPENSES PERS'!N85="","",'2-DEPENSES PERS'!N85)</f>
        <v/>
      </c>
      <c r="O86" s="430" t="str">
        <f>IF('2-DEPENSES PERS'!O85="","",'2-DEPENSES PERS'!O85)</f>
        <v/>
      </c>
      <c r="P86" s="434" t="str">
        <f>IF('2-DEPENSES PERS'!P85="","",'2-DEPENSES PERS'!P85)</f>
        <v/>
      </c>
      <c r="Q86" s="427"/>
      <c r="R86" s="428"/>
      <c r="S86" s="405" t="str">
        <f t="shared" si="20"/>
        <v/>
      </c>
      <c r="T86" s="406" t="str">
        <f t="shared" si="21"/>
        <v/>
      </c>
      <c r="U86" s="407"/>
      <c r="V86" s="407"/>
      <c r="W86" s="406" t="str">
        <f>IF('[2]Données dossier'!$F$8="Renseigner colonne E","Renseigner la date de dépôt de la DA dans l'onglet Données dossier",IF(V86="","",IF('[2]Données dossier'!$F$8="","Remplir la date de dépôt de votre demande d'aide initiale dans l'onglet VOTRE DOSSIER.",IF('[2]Données dossier'!$F$8&lt;[2]Données!$D$16,IF(V86="Catégorie A ou assimilé",[2]Données!$C$18,IF(V86="Catégorie B ou C ou assimilé",[2]Données!$C$19,IF(V86="Stagiaire",[2]Données!$C$17,""))), IF(V86="Catégorie A ou assimilé",[2]Données!$D$18,IF(V86="Catégorie B ou C ou assimilé",[2]Données!$D$19,IF(V86="Stagiaire",[2]Données!$D$17,"")))))))</f>
        <v>Renseigner la date de dépôt de la DA dans l'onglet Données dossier</v>
      </c>
      <c r="X86" s="408" t="str">
        <f t="shared" si="26"/>
        <v/>
      </c>
      <c r="Y86" s="409" t="str">
        <f t="shared" si="22"/>
        <v/>
      </c>
      <c r="Z86" s="407"/>
      <c r="AA86" s="410"/>
      <c r="AB86" s="411" t="str">
        <f t="shared" si="27"/>
        <v/>
      </c>
      <c r="AC86" s="412" t="str">
        <f t="shared" si="23"/>
        <v>Vérifier la saisie du bénéficiaire</v>
      </c>
      <c r="AD86" s="410"/>
      <c r="AE86" s="413" t="str">
        <f t="shared" si="28"/>
        <v/>
      </c>
      <c r="AF86" s="414" t="str">
        <f t="shared" si="24"/>
        <v/>
      </c>
      <c r="AG86" s="415"/>
      <c r="AH86" s="416"/>
      <c r="AI86" s="417"/>
      <c r="AJ86" s="418" t="str">
        <f t="shared" si="29"/>
        <v>Renseigner colonne AG et AH si concerné</v>
      </c>
      <c r="AK86" s="423" t="str">
        <f t="shared" si="30"/>
        <v/>
      </c>
      <c r="AL86" s="419" t="str">
        <f t="shared" si="31"/>
        <v/>
      </c>
      <c r="AM86" s="420"/>
      <c r="AN86" s="421"/>
      <c r="AO86" s="422">
        <f t="shared" si="32"/>
        <v>0</v>
      </c>
      <c r="AP86" s="424" t="str">
        <f t="shared" si="33"/>
        <v/>
      </c>
      <c r="AQ86" s="425">
        <f t="shared" si="25"/>
        <v>0</v>
      </c>
      <c r="AR86" s="426"/>
    </row>
    <row r="87" spans="1:44" ht="34.15" customHeight="1" x14ac:dyDescent="0.25">
      <c r="A87" s="404" t="str">
        <f>IF('2-DEPENSES PERS'!A86="","",'2-DEPENSES PERS'!A86)</f>
        <v/>
      </c>
      <c r="B87" s="404" t="str">
        <f>IF('2-DEPENSES PERS'!B86="","",'2-DEPENSES PERS'!B86)</f>
        <v/>
      </c>
      <c r="C87" s="404" t="str">
        <f>IF('2-DEPENSES PERS'!C86="","",'2-DEPENSES PERS'!C86)</f>
        <v/>
      </c>
      <c r="D87" s="404" t="str">
        <f>IF('2-DEPENSES PERS'!D86="","",'2-DEPENSES PERS'!D86)</f>
        <v/>
      </c>
      <c r="E87" s="404" t="str">
        <f>IF('2-DEPENSES PERS'!E86="","",'2-DEPENSES PERS'!E86)</f>
        <v/>
      </c>
      <c r="F87" s="404" t="str">
        <f>IF('2-DEPENSES PERS'!F86="","",'2-DEPENSES PERS'!F86)</f>
        <v/>
      </c>
      <c r="G87" s="430" t="str">
        <f>IF('2-DEPENSES PERS'!G86="","",'2-DEPENSES PERS'!G86)</f>
        <v/>
      </c>
      <c r="H87" s="404" t="str">
        <f>IF('2-DEPENSES PERS'!H86="","",'2-DEPENSES PERS'!H86)</f>
        <v/>
      </c>
      <c r="I87" s="431" t="str">
        <f>IF('2-DEPENSES PERS'!I86="","",'2-DEPENSES PERS'!I86)</f>
        <v/>
      </c>
      <c r="J87" s="430" t="str">
        <f>IF('2-DEPENSES PERS'!J86="","",'2-DEPENSES PERS'!J86)</f>
        <v/>
      </c>
      <c r="K87" s="404" t="str">
        <f>IF('2-DEPENSES PERS'!K86="","",'2-DEPENSES PERS'!K86)</f>
        <v/>
      </c>
      <c r="L87" s="431" t="str">
        <f>IF('2-DEPENSES PERS'!L86="","",'2-DEPENSES PERS'!L86)</f>
        <v/>
      </c>
      <c r="M87" s="430" t="str">
        <f>IF('2-DEPENSES PERS'!M86="","",'2-DEPENSES PERS'!M86)</f>
        <v/>
      </c>
      <c r="N87" s="430" t="str">
        <f>IF('2-DEPENSES PERS'!N86="","",'2-DEPENSES PERS'!N86)</f>
        <v/>
      </c>
      <c r="O87" s="430" t="str">
        <f>IF('2-DEPENSES PERS'!O86="","",'2-DEPENSES PERS'!O86)</f>
        <v/>
      </c>
      <c r="P87" s="434" t="str">
        <f>IF('2-DEPENSES PERS'!P86="","",'2-DEPENSES PERS'!P86)</f>
        <v/>
      </c>
      <c r="Q87" s="427"/>
      <c r="R87" s="428"/>
      <c r="S87" s="405" t="str">
        <f t="shared" si="20"/>
        <v/>
      </c>
      <c r="T87" s="406" t="str">
        <f t="shared" si="21"/>
        <v/>
      </c>
      <c r="U87" s="407"/>
      <c r="V87" s="407"/>
      <c r="W87" s="406" t="str">
        <f>IF('[2]Données dossier'!$F$8="Renseigner colonne E","Renseigner la date de dépôt de la DA dans l'onglet Données dossier",IF(V87="","",IF('[2]Données dossier'!$F$8="","Remplir la date de dépôt de votre demande d'aide initiale dans l'onglet VOTRE DOSSIER.",IF('[2]Données dossier'!$F$8&lt;[2]Données!$D$16,IF(V87="Catégorie A ou assimilé",[2]Données!$C$18,IF(V87="Catégorie B ou C ou assimilé",[2]Données!$C$19,IF(V87="Stagiaire",[2]Données!$C$17,""))), IF(V87="Catégorie A ou assimilé",[2]Données!$D$18,IF(V87="Catégorie B ou C ou assimilé",[2]Données!$D$19,IF(V87="Stagiaire",[2]Données!$D$17,"")))))))</f>
        <v>Renseigner la date de dépôt de la DA dans l'onglet Données dossier</v>
      </c>
      <c r="X87" s="408" t="str">
        <f t="shared" si="26"/>
        <v/>
      </c>
      <c r="Y87" s="409" t="str">
        <f t="shared" si="22"/>
        <v/>
      </c>
      <c r="Z87" s="407"/>
      <c r="AA87" s="410"/>
      <c r="AB87" s="411" t="str">
        <f t="shared" si="27"/>
        <v/>
      </c>
      <c r="AC87" s="412" t="str">
        <f t="shared" si="23"/>
        <v>Vérifier la saisie du bénéficiaire</v>
      </c>
      <c r="AD87" s="410"/>
      <c r="AE87" s="413" t="str">
        <f t="shared" si="28"/>
        <v/>
      </c>
      <c r="AF87" s="414" t="str">
        <f t="shared" si="24"/>
        <v/>
      </c>
      <c r="AG87" s="415"/>
      <c r="AH87" s="416"/>
      <c r="AI87" s="417"/>
      <c r="AJ87" s="418" t="str">
        <f t="shared" si="29"/>
        <v>Renseigner colonne AG et AH si concerné</v>
      </c>
      <c r="AK87" s="423" t="str">
        <f t="shared" si="30"/>
        <v/>
      </c>
      <c r="AL87" s="419" t="str">
        <f t="shared" si="31"/>
        <v/>
      </c>
      <c r="AM87" s="420"/>
      <c r="AN87" s="421"/>
      <c r="AO87" s="422">
        <f t="shared" si="32"/>
        <v>0</v>
      </c>
      <c r="AP87" s="424" t="str">
        <f t="shared" si="33"/>
        <v/>
      </c>
      <c r="AQ87" s="425">
        <f t="shared" si="25"/>
        <v>0</v>
      </c>
      <c r="AR87" s="426"/>
    </row>
    <row r="88" spans="1:44" ht="34.15" customHeight="1" x14ac:dyDescent="0.25">
      <c r="A88" s="404" t="str">
        <f>IF('2-DEPENSES PERS'!A87="","",'2-DEPENSES PERS'!A87)</f>
        <v/>
      </c>
      <c r="B88" s="404" t="str">
        <f>IF('2-DEPENSES PERS'!B87="","",'2-DEPENSES PERS'!B87)</f>
        <v/>
      </c>
      <c r="C88" s="404" t="str">
        <f>IF('2-DEPENSES PERS'!C87="","",'2-DEPENSES PERS'!C87)</f>
        <v/>
      </c>
      <c r="D88" s="404" t="str">
        <f>IF('2-DEPENSES PERS'!D87="","",'2-DEPENSES PERS'!D87)</f>
        <v/>
      </c>
      <c r="E88" s="404" t="str">
        <f>IF('2-DEPENSES PERS'!E87="","",'2-DEPENSES PERS'!E87)</f>
        <v/>
      </c>
      <c r="F88" s="404" t="str">
        <f>IF('2-DEPENSES PERS'!F87="","",'2-DEPENSES PERS'!F87)</f>
        <v/>
      </c>
      <c r="G88" s="430" t="str">
        <f>IF('2-DEPENSES PERS'!G87="","",'2-DEPENSES PERS'!G87)</f>
        <v/>
      </c>
      <c r="H88" s="404" t="str">
        <f>IF('2-DEPENSES PERS'!H87="","",'2-DEPENSES PERS'!H87)</f>
        <v/>
      </c>
      <c r="I88" s="431" t="str">
        <f>IF('2-DEPENSES PERS'!I87="","",'2-DEPENSES PERS'!I87)</f>
        <v/>
      </c>
      <c r="J88" s="430" t="str">
        <f>IF('2-DEPENSES PERS'!J87="","",'2-DEPENSES PERS'!J87)</f>
        <v/>
      </c>
      <c r="K88" s="404" t="str">
        <f>IF('2-DEPENSES PERS'!K87="","",'2-DEPENSES PERS'!K87)</f>
        <v/>
      </c>
      <c r="L88" s="431" t="str">
        <f>IF('2-DEPENSES PERS'!L87="","",'2-DEPENSES PERS'!L87)</f>
        <v/>
      </c>
      <c r="M88" s="430" t="str">
        <f>IF('2-DEPENSES PERS'!M87="","",'2-DEPENSES PERS'!M87)</f>
        <v/>
      </c>
      <c r="N88" s="430" t="str">
        <f>IF('2-DEPENSES PERS'!N87="","",'2-DEPENSES PERS'!N87)</f>
        <v/>
      </c>
      <c r="O88" s="430" t="str">
        <f>IF('2-DEPENSES PERS'!O87="","",'2-DEPENSES PERS'!O87)</f>
        <v/>
      </c>
      <c r="P88" s="434" t="str">
        <f>IF('2-DEPENSES PERS'!P87="","",'2-DEPENSES PERS'!P87)</f>
        <v/>
      </c>
      <c r="Q88" s="427"/>
      <c r="R88" s="428"/>
      <c r="S88" s="405" t="str">
        <f t="shared" si="20"/>
        <v/>
      </c>
      <c r="T88" s="406" t="str">
        <f t="shared" si="21"/>
        <v/>
      </c>
      <c r="U88" s="407"/>
      <c r="V88" s="407"/>
      <c r="W88" s="406" t="str">
        <f>IF('[2]Données dossier'!$F$8="Renseigner colonne E","Renseigner la date de dépôt de la DA dans l'onglet Données dossier",IF(V88="","",IF('[2]Données dossier'!$F$8="","Remplir la date de dépôt de votre demande d'aide initiale dans l'onglet VOTRE DOSSIER.",IF('[2]Données dossier'!$F$8&lt;[2]Données!$D$16,IF(V88="Catégorie A ou assimilé",[2]Données!$C$18,IF(V88="Catégorie B ou C ou assimilé",[2]Données!$C$19,IF(V88="Stagiaire",[2]Données!$C$17,""))), IF(V88="Catégorie A ou assimilé",[2]Données!$D$18,IF(V88="Catégorie B ou C ou assimilé",[2]Données!$D$19,IF(V88="Stagiaire",[2]Données!$D$17,"")))))))</f>
        <v>Renseigner la date de dépôt de la DA dans l'onglet Données dossier</v>
      </c>
      <c r="X88" s="408" t="str">
        <f t="shared" si="26"/>
        <v/>
      </c>
      <c r="Y88" s="409" t="str">
        <f t="shared" si="22"/>
        <v/>
      </c>
      <c r="Z88" s="407"/>
      <c r="AA88" s="410"/>
      <c r="AB88" s="411" t="str">
        <f t="shared" si="27"/>
        <v/>
      </c>
      <c r="AC88" s="412" t="str">
        <f t="shared" si="23"/>
        <v>Vérifier la saisie du bénéficiaire</v>
      </c>
      <c r="AD88" s="410"/>
      <c r="AE88" s="413" t="str">
        <f t="shared" si="28"/>
        <v/>
      </c>
      <c r="AF88" s="414" t="str">
        <f t="shared" si="24"/>
        <v/>
      </c>
      <c r="AG88" s="415"/>
      <c r="AH88" s="416"/>
      <c r="AI88" s="417"/>
      <c r="AJ88" s="418" t="str">
        <f t="shared" si="29"/>
        <v>Renseigner colonne AG et AH si concerné</v>
      </c>
      <c r="AK88" s="423" t="str">
        <f t="shared" si="30"/>
        <v/>
      </c>
      <c r="AL88" s="419" t="str">
        <f t="shared" si="31"/>
        <v/>
      </c>
      <c r="AM88" s="420"/>
      <c r="AN88" s="421"/>
      <c r="AO88" s="422">
        <f t="shared" si="32"/>
        <v>0</v>
      </c>
      <c r="AP88" s="424" t="str">
        <f t="shared" si="33"/>
        <v/>
      </c>
      <c r="AQ88" s="425">
        <f t="shared" si="25"/>
        <v>0</v>
      </c>
      <c r="AR88" s="426"/>
    </row>
    <row r="89" spans="1:44" ht="41.45" customHeight="1" x14ac:dyDescent="0.25">
      <c r="A89" s="404" t="str">
        <f>IF('2-DEPENSES PERS'!A88="","",'2-DEPENSES PERS'!A88)</f>
        <v/>
      </c>
      <c r="B89" s="404" t="str">
        <f>IF('2-DEPENSES PERS'!B88="","",'2-DEPENSES PERS'!B88)</f>
        <v/>
      </c>
      <c r="C89" s="404" t="str">
        <f>IF('2-DEPENSES PERS'!C88="","",'2-DEPENSES PERS'!C88)</f>
        <v/>
      </c>
      <c r="D89" s="404" t="str">
        <f>IF('2-DEPENSES PERS'!D88="","",'2-DEPENSES PERS'!D88)</f>
        <v/>
      </c>
      <c r="E89" s="404" t="str">
        <f>IF('2-DEPENSES PERS'!E88="","",'2-DEPENSES PERS'!E88)</f>
        <v/>
      </c>
      <c r="F89" s="404" t="str">
        <f>IF('2-DEPENSES PERS'!F88="","",'2-DEPENSES PERS'!F88)</f>
        <v/>
      </c>
      <c r="G89" s="430" t="str">
        <f>IF('2-DEPENSES PERS'!G88="","",'2-DEPENSES PERS'!G88)</f>
        <v/>
      </c>
      <c r="H89" s="404" t="str">
        <f>IF('2-DEPENSES PERS'!H88="","",'2-DEPENSES PERS'!H88)</f>
        <v/>
      </c>
      <c r="I89" s="431" t="str">
        <f>IF('2-DEPENSES PERS'!I88="","",'2-DEPENSES PERS'!I88)</f>
        <v/>
      </c>
      <c r="J89" s="430" t="str">
        <f>IF('2-DEPENSES PERS'!J88="","",'2-DEPENSES PERS'!J88)</f>
        <v/>
      </c>
      <c r="K89" s="404" t="str">
        <f>IF('2-DEPENSES PERS'!K88="","",'2-DEPENSES PERS'!K88)</f>
        <v/>
      </c>
      <c r="L89" s="431" t="str">
        <f>IF('2-DEPENSES PERS'!L88="","",'2-DEPENSES PERS'!L88)</f>
        <v/>
      </c>
      <c r="M89" s="430" t="str">
        <f>IF('2-DEPENSES PERS'!M88="","",'2-DEPENSES PERS'!M88)</f>
        <v/>
      </c>
      <c r="N89" s="430" t="str">
        <f>IF('2-DEPENSES PERS'!N88="","",'2-DEPENSES PERS'!N88)</f>
        <v/>
      </c>
      <c r="O89" s="430" t="str">
        <f>IF('2-DEPENSES PERS'!O88="","",'2-DEPENSES PERS'!O88)</f>
        <v/>
      </c>
      <c r="P89" s="434" t="str">
        <f>IF('2-DEPENSES PERS'!P88="","",'2-DEPENSES PERS'!P88)</f>
        <v/>
      </c>
      <c r="Q89" s="427"/>
      <c r="R89" s="428"/>
      <c r="S89" s="405" t="str">
        <f t="shared" si="20"/>
        <v/>
      </c>
      <c r="T89" s="406" t="str">
        <f t="shared" si="21"/>
        <v/>
      </c>
      <c r="U89" s="407"/>
      <c r="V89" s="407"/>
      <c r="W89" s="406" t="str">
        <f>IF('[2]Données dossier'!$F$8="Renseigner colonne E","Renseigner la date de dépôt de la DA dans l'onglet Données dossier",IF(V89="","",IF('[2]Données dossier'!$F$8="","Remplir la date de dépôt de votre demande d'aide initiale dans l'onglet VOTRE DOSSIER.",IF('[2]Données dossier'!$F$8&lt;[2]Données!$D$16,IF(V89="Catégorie A ou assimilé",[2]Données!$C$18,IF(V89="Catégorie B ou C ou assimilé",[2]Données!$C$19,IF(V89="Stagiaire",[2]Données!$C$17,""))), IF(V89="Catégorie A ou assimilé",[2]Données!$D$18,IF(V89="Catégorie B ou C ou assimilé",[2]Données!$D$19,IF(V89="Stagiaire",[2]Données!$D$17,"")))))))</f>
        <v>Renseigner la date de dépôt de la DA dans l'onglet Données dossier</v>
      </c>
      <c r="X89" s="408" t="str">
        <f t="shared" si="26"/>
        <v/>
      </c>
      <c r="Y89" s="409" t="str">
        <f t="shared" si="22"/>
        <v/>
      </c>
      <c r="Z89" s="407"/>
      <c r="AA89" s="410"/>
      <c r="AB89" s="411" t="str">
        <f t="shared" si="27"/>
        <v/>
      </c>
      <c r="AC89" s="412" t="str">
        <f t="shared" si="23"/>
        <v>Vérifier la saisie du bénéficiaire</v>
      </c>
      <c r="AD89" s="410"/>
      <c r="AE89" s="413" t="str">
        <f t="shared" si="28"/>
        <v/>
      </c>
      <c r="AF89" s="414" t="str">
        <f t="shared" si="24"/>
        <v/>
      </c>
      <c r="AG89" s="415"/>
      <c r="AH89" s="416"/>
      <c r="AI89" s="417"/>
      <c r="AJ89" s="418" t="str">
        <f t="shared" si="29"/>
        <v>Renseigner colonne AG et AH si concerné</v>
      </c>
      <c r="AK89" s="423" t="str">
        <f t="shared" si="30"/>
        <v/>
      </c>
      <c r="AL89" s="419" t="str">
        <f t="shared" si="31"/>
        <v/>
      </c>
      <c r="AM89" s="420"/>
      <c r="AN89" s="421"/>
      <c r="AO89" s="422">
        <f t="shared" si="32"/>
        <v>0</v>
      </c>
      <c r="AP89" s="424" t="str">
        <f t="shared" si="33"/>
        <v/>
      </c>
      <c r="AQ89" s="425">
        <f t="shared" si="25"/>
        <v>0</v>
      </c>
      <c r="AR89" s="426"/>
    </row>
    <row r="90" spans="1:44" ht="45.6" customHeight="1" x14ac:dyDescent="0.25">
      <c r="A90" s="404" t="str">
        <f>IF('2-DEPENSES PERS'!A89="","",'2-DEPENSES PERS'!A89)</f>
        <v/>
      </c>
      <c r="B90" s="404" t="str">
        <f>IF('2-DEPENSES PERS'!B89="","",'2-DEPENSES PERS'!B89)</f>
        <v/>
      </c>
      <c r="C90" s="404" t="str">
        <f>IF('2-DEPENSES PERS'!C89="","",'2-DEPENSES PERS'!C89)</f>
        <v/>
      </c>
      <c r="D90" s="404" t="str">
        <f>IF('2-DEPENSES PERS'!D89="","",'2-DEPENSES PERS'!D89)</f>
        <v/>
      </c>
      <c r="E90" s="404" t="str">
        <f>IF('2-DEPENSES PERS'!E89="","",'2-DEPENSES PERS'!E89)</f>
        <v/>
      </c>
      <c r="F90" s="404" t="str">
        <f>IF('2-DEPENSES PERS'!F89="","",'2-DEPENSES PERS'!F89)</f>
        <v/>
      </c>
      <c r="G90" s="430" t="str">
        <f>IF('2-DEPENSES PERS'!G89="","",'2-DEPENSES PERS'!G89)</f>
        <v/>
      </c>
      <c r="H90" s="404" t="str">
        <f>IF('2-DEPENSES PERS'!H89="","",'2-DEPENSES PERS'!H89)</f>
        <v/>
      </c>
      <c r="I90" s="431" t="str">
        <f>IF('2-DEPENSES PERS'!I89="","",'2-DEPENSES PERS'!I89)</f>
        <v/>
      </c>
      <c r="J90" s="430" t="str">
        <f>IF('2-DEPENSES PERS'!J89="","",'2-DEPENSES PERS'!J89)</f>
        <v/>
      </c>
      <c r="K90" s="404" t="str">
        <f>IF('2-DEPENSES PERS'!K89="","",'2-DEPENSES PERS'!K89)</f>
        <v/>
      </c>
      <c r="L90" s="431" t="str">
        <f>IF('2-DEPENSES PERS'!L89="","",'2-DEPENSES PERS'!L89)</f>
        <v/>
      </c>
      <c r="M90" s="430" t="str">
        <f>IF('2-DEPENSES PERS'!M89="","",'2-DEPENSES PERS'!M89)</f>
        <v/>
      </c>
      <c r="N90" s="430" t="str">
        <f>IF('2-DEPENSES PERS'!N89="","",'2-DEPENSES PERS'!N89)</f>
        <v/>
      </c>
      <c r="O90" s="430" t="str">
        <f>IF('2-DEPENSES PERS'!O89="","",'2-DEPENSES PERS'!O89)</f>
        <v/>
      </c>
      <c r="P90" s="434" t="str">
        <f>IF('2-DEPENSES PERS'!P89="","",'2-DEPENSES PERS'!P89)</f>
        <v/>
      </c>
      <c r="Q90" s="427"/>
      <c r="R90" s="428"/>
      <c r="S90" s="405" t="str">
        <f t="shared" si="20"/>
        <v/>
      </c>
      <c r="T90" s="406" t="str">
        <f t="shared" si="21"/>
        <v/>
      </c>
      <c r="U90" s="407"/>
      <c r="V90" s="407"/>
      <c r="W90" s="406" t="str">
        <f>IF('[2]Données dossier'!$F$8="Renseigner colonne E","Renseigner la date de dépôt de la DA dans l'onglet Données dossier",IF(V90="","",IF('[2]Données dossier'!$F$8="","Remplir la date de dépôt de votre demande d'aide initiale dans l'onglet VOTRE DOSSIER.",IF('[2]Données dossier'!$F$8&lt;[2]Données!$D$16,IF(V90="Catégorie A ou assimilé",[2]Données!$C$18,IF(V90="Catégorie B ou C ou assimilé",[2]Données!$C$19,IF(V90="Stagiaire",[2]Données!$C$17,""))), IF(V90="Catégorie A ou assimilé",[2]Données!$D$18,IF(V90="Catégorie B ou C ou assimilé",[2]Données!$D$19,IF(V90="Stagiaire",[2]Données!$D$17,"")))))))</f>
        <v>Renseigner la date de dépôt de la DA dans l'onglet Données dossier</v>
      </c>
      <c r="X90" s="408" t="str">
        <f t="shared" si="26"/>
        <v/>
      </c>
      <c r="Y90" s="409" t="str">
        <f t="shared" si="22"/>
        <v/>
      </c>
      <c r="Z90" s="407"/>
      <c r="AA90" s="410"/>
      <c r="AB90" s="411" t="str">
        <f t="shared" si="27"/>
        <v/>
      </c>
      <c r="AC90" s="412" t="str">
        <f t="shared" si="23"/>
        <v>Vérifier la saisie du bénéficiaire</v>
      </c>
      <c r="AD90" s="410"/>
      <c r="AE90" s="413" t="str">
        <f t="shared" si="28"/>
        <v/>
      </c>
      <c r="AF90" s="414" t="str">
        <f t="shared" si="24"/>
        <v/>
      </c>
      <c r="AG90" s="415"/>
      <c r="AH90" s="416"/>
      <c r="AI90" s="417"/>
      <c r="AJ90" s="418" t="str">
        <f t="shared" si="29"/>
        <v>Renseigner colonne AG et AH si concerné</v>
      </c>
      <c r="AK90" s="423" t="str">
        <f t="shared" si="30"/>
        <v/>
      </c>
      <c r="AL90" s="419" t="str">
        <f t="shared" si="31"/>
        <v/>
      </c>
      <c r="AM90" s="420"/>
      <c r="AN90" s="421"/>
      <c r="AO90" s="422">
        <f t="shared" si="32"/>
        <v>0</v>
      </c>
      <c r="AP90" s="424" t="str">
        <f t="shared" si="33"/>
        <v/>
      </c>
      <c r="AQ90" s="425">
        <f t="shared" si="25"/>
        <v>0</v>
      </c>
      <c r="AR90" s="426"/>
    </row>
    <row r="91" spans="1:44" x14ac:dyDescent="0.25">
      <c r="Z91" s="2"/>
      <c r="AA91" s="2"/>
    </row>
    <row r="204" spans="2:2" x14ac:dyDescent="0.25">
      <c r="B204" t="s">
        <v>11</v>
      </c>
    </row>
    <row r="205" spans="2:2" x14ac:dyDescent="0.25">
      <c r="B205" t="s">
        <v>12</v>
      </c>
    </row>
  </sheetData>
  <sheetProtection algorithmName="SHA-512" hashValue="1nFQcKrz5OAMgy+5rRhRMDemWUBI+067r9mvqVDe8wUd72+lfiuEpkTm9qzjYI0nVEGWbJNwBae/QWlx6rrrWQ==" saltValue="8WxptpybEsChgPyE04QJSw==" spinCount="100000" sheet="1" objects="1" scenarios="1"/>
  <mergeCells count="13">
    <mergeCell ref="S9:AR9"/>
    <mergeCell ref="C10:J10"/>
    <mergeCell ref="K10:M10"/>
    <mergeCell ref="S10:AG10"/>
    <mergeCell ref="AH10:AK10"/>
    <mergeCell ref="AL10:AO10"/>
    <mergeCell ref="AP10:AR10"/>
    <mergeCell ref="B5:C5"/>
    <mergeCell ref="D5:G5"/>
    <mergeCell ref="B6:C6"/>
    <mergeCell ref="D6:G6"/>
    <mergeCell ref="B7:C7"/>
    <mergeCell ref="D7:G7"/>
  </mergeCells>
  <conditionalFormatting sqref="R13:R90">
    <cfRule type="expression" dxfId="24" priority="50">
      <formula>IF(AND($K13="non",ISBLANK($N13)),TRUE,FALSE)</formula>
    </cfRule>
  </conditionalFormatting>
  <conditionalFormatting sqref="U12:U90">
    <cfRule type="containsBlanks" dxfId="23" priority="6">
      <formula>LEN(TRIM(U12))=0</formula>
    </cfRule>
    <cfRule type="cellIs" dxfId="22" priority="39" operator="equal">
      <formula>"Oui"</formula>
    </cfRule>
    <cfRule type="cellIs" dxfId="21" priority="40" operator="equal">
      <formula>"Non"</formula>
    </cfRule>
  </conditionalFormatting>
  <conditionalFormatting sqref="V12:V90">
    <cfRule type="expression" dxfId="20" priority="13">
      <formula>IF(AND($U12="Non",OR(ISBLANK(V12))),TRUE,FALSE)</formula>
    </cfRule>
  </conditionalFormatting>
  <conditionalFormatting sqref="Z12:Z90">
    <cfRule type="containsBlanks" dxfId="19" priority="1">
      <formula>LEN(TRIM(Z12))=0</formula>
    </cfRule>
    <cfRule type="cellIs" dxfId="18" priority="2" operator="equal">
      <formula>"Oui"</formula>
    </cfRule>
    <cfRule type="cellIs" dxfId="17" priority="3" operator="equal">
      <formula>"Non"</formula>
    </cfRule>
  </conditionalFormatting>
  <conditionalFormatting sqref="AA12:AA90">
    <cfRule type="expression" dxfId="16" priority="19">
      <formula>IF(AND($Z12="Non",OR(ISBLANK(AA12))),TRUE,FALSE)</formula>
    </cfRule>
  </conditionalFormatting>
  <conditionalFormatting sqref="AD12:AD90">
    <cfRule type="containsBlanks" dxfId="15" priority="4">
      <formula>LEN(TRIM(AD12))=0</formula>
    </cfRule>
    <cfRule type="cellIs" dxfId="14" priority="35" operator="equal">
      <formula>"Oui"</formula>
    </cfRule>
    <cfRule type="cellIs" dxfId="13" priority="36" operator="equal">
      <formula>"Non"</formula>
    </cfRule>
  </conditionalFormatting>
  <conditionalFormatting sqref="AG12:AG90">
    <cfRule type="containsBlanks" dxfId="12" priority="7">
      <formula>LEN(TRIM(AG12))=0</formula>
    </cfRule>
    <cfRule type="cellIs" dxfId="11" priority="31" operator="equal">
      <formula>"Taux variable suite à l'instruction: Passer directement à la colonne AT"</formula>
    </cfRule>
    <cfRule type="cellIs" dxfId="10" priority="32" operator="equal">
      <formula>"Taux fixe suite à l'instruction"</formula>
    </cfRule>
  </conditionalFormatting>
  <conditionalFormatting sqref="AH12:AH90">
    <cfRule type="expression" dxfId="9" priority="17">
      <formula>IF(AND($AG12="Taux fixe suite à l'instruction",OR(ISBLANK($AH12))),TRUE,FALSE)</formula>
    </cfRule>
    <cfRule type="cellIs" dxfId="8" priority="33" operator="equal">
      <formula>"% incorrect: corriger le taux fixe en colonne AL"</formula>
    </cfRule>
    <cfRule type="cellIs" dxfId="7" priority="34" operator="equal">
      <formula>"% correct"</formula>
    </cfRule>
  </conditionalFormatting>
  <conditionalFormatting sqref="AI12:AI90">
    <cfRule type="expression" dxfId="6" priority="12">
      <formula>IF(AND($AH12="% incorrect: corriger le taux fixe en colonne AL",OR(ISBLANK(AI12))),TRUE,FALSE)</formula>
    </cfRule>
  </conditionalFormatting>
  <conditionalFormatting sqref="AM12:AM90">
    <cfRule type="expression" dxfId="5" priority="62">
      <formula>IF(AND($AG12="Taux fixe suite à l'instruction",OR(ISBLANK($AH12))),TRUE,FALSE)</formula>
    </cfRule>
    <cfRule type="expression" dxfId="4" priority="63">
      <formula>IF(AND($AG12="Taux variable suite à l'instruction: Passer directement à la colonne AT",OR(ISBLANK($AM12))),TRUE,FALSE)</formula>
    </cfRule>
    <cfRule type="cellIs" dxfId="3" priority="64" operator="equal">
      <formula>"Non"</formula>
    </cfRule>
  </conditionalFormatting>
  <conditionalFormatting sqref="AM12:AN90">
    <cfRule type="cellIs" dxfId="2" priority="23" operator="equal">
      <formula>"Oui"</formula>
    </cfRule>
  </conditionalFormatting>
  <conditionalFormatting sqref="AN12:AN90">
    <cfRule type="expression" dxfId="1" priority="15">
      <formula>IF(AND($AM12="Non",OR(ISBLANK(AN12))),TRUE,FALSE)</formula>
    </cfRule>
  </conditionalFormatting>
  <pageMargins left="0.7" right="0.7" top="0.75" bottom="0.75" header="0.3" footer="0.3"/>
  <pageSetup paperSize="9"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7961005-2DC4-4E9D-B262-A9D0E7739582}">
          <x14:formula1>
            <xm:f>Données!$G$2:$G$3</xm:f>
          </x14:formula1>
          <xm:sqref>U12:U90 Z12:Z90 AM12:AM90</xm:sqref>
        </x14:dataValidation>
        <x14:dataValidation type="list" allowBlank="1" showInputMessage="1" showErrorMessage="1" xr:uid="{246A677A-CADF-4348-8622-D3708F96421F}">
          <x14:formula1>
            <xm:f>Données!$I$13:$I$14</xm:f>
          </x14:formula1>
          <xm:sqref>AG12:AG90</xm:sqref>
        </x14:dataValidation>
        <x14:dataValidation type="list" allowBlank="1" showInputMessage="1" showErrorMessage="1" xr:uid="{A23B0215-8DD7-449F-AD0D-10AC5A274312}">
          <x14:formula1>
            <xm:f>Données!$K$13:$K$14</xm:f>
          </x14:formula1>
          <xm:sqref>AH12:AH90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fdcbcf7-7045-4549-8955-f0473d1a1d5e">
      <UserInfo>
        <DisplayName>Noellie MAGNES</DisplayName>
        <AccountId>15</AccountId>
        <AccountType/>
      </UserInfo>
    </SharedWithUsers>
    <lcf76f155ced4ddcb4097134ff3c332f xmlns="94dfd68e-7a76-4a3b-b115-41b46dbf5cfb">
      <Terms xmlns="http://schemas.microsoft.com/office/infopath/2007/PartnerControls"/>
    </lcf76f155ced4ddcb4097134ff3c332f>
    <TaxCatchAll xmlns="cfdcbcf7-7045-4549-8955-f0473d1a1d5e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G 1 u a V V j 1 0 p O k A A A A 9 g A A A B I A H A B D b 2 5 m a W c v U G F j a 2 F n Z S 5 4 b W w g o h g A K K A U A A A A A A A A A A A A A A A A A A A A A A A A A A A A h Y 8 x D o I w G I W v Q r r T l r I o + S m D i Z M k R h P j 2 k C B R i i m L Z a 7 O X g k r y B G U T f H 9 7 1 v e O 9 + v U E 2 d m 1 w k c a q X q c o w h Q F U h d 9 q X S d o s F V 4 Q J l H L a i O I l a B p O s b T L a M k W N c + e E E O 8 9 9 j H u T U 0 Y p R E 5 5 p t 9 0 c h O o I + s / s u h 0 t Y J X U j E 4 f A a w x m O 6 B L H l G E K Z I a Q K / 0 V 2 L T 3 2 f 5 A W A 2 t G 4 z k l Q n X O y B z B P L + w B 9 Q S w M E F A A C A A g A G 1 u a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t b m l U o i k e 4 D g A A A B E A A A A T A B w A R m 9 y b X V s Y X M v U 2 V j d G l v b j E u b S C i G A A o o B Q A A A A A A A A A A A A A A A A A A A A A A A A A A A A r T k 0 u y c z P U w i G 0 I b W A F B L A Q I t A B Q A A g A I A B t b m l V Y 9 d K T p A A A A P Y A A A A S A A A A A A A A A A A A A A A A A A A A A A B D b 2 5 m a W c v U G F j a 2 F n Z S 5 4 b W x Q S w E C L Q A U A A I A C A A b W 5 p V D 8 r p q 6 Q A A A D p A A A A E w A A A A A A A A A A A A A A A A D w A A A A W 0 N v b n R l b n R f V H l w Z X N d L n h t b F B L A Q I t A B Q A A g A I A B t b m l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T v 1 W A K a y R Q 6 u C 4 B Q k R R n d A A A A A A I A A A A A A A N m A A D A A A A A E A A A A L i 0 4 a 2 h 6 b j B W h T h 0 1 u s d h M A A A A A B I A A A K A A A A A Q A A A A P C d d Q R K s p D i M P W D p v + o / L F A A A A C E G T + 9 u 2 7 F I 8 T c j y O 0 X o a 0 t S P e Z 8 C W P 6 I G K c x B B U t q G A Y + R O D g o Q J P H 9 M B 4 r j 7 j G D B U d o t 7 s p E S v C O 1 K L 5 W 9 h a E G w U q z y Q 7 t l b k 8 j b g 9 G e M B Q A A A A C t e E g H a 1 / T 6 C b M a U 5 I g z / Q 8 b i J g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1715E7DAF56A46BE536474F37A1B41" ma:contentTypeVersion="11" ma:contentTypeDescription="Crée un document." ma:contentTypeScope="" ma:versionID="21c6944ca0e99320dedb670189fc7816">
  <xsd:schema xmlns:xsd="http://www.w3.org/2001/XMLSchema" xmlns:xs="http://www.w3.org/2001/XMLSchema" xmlns:p="http://schemas.microsoft.com/office/2006/metadata/properties" xmlns:ns2="94dfd68e-7a76-4a3b-b115-41b46dbf5cfb" xmlns:ns3="cfdcbcf7-7045-4549-8955-f0473d1a1d5e" targetNamespace="http://schemas.microsoft.com/office/2006/metadata/properties" ma:root="true" ma:fieldsID="a0e9bd64768401c3f545e9f5022ba867" ns2:_="" ns3:_="">
    <xsd:import namespace="94dfd68e-7a76-4a3b-b115-41b46dbf5cfb"/>
    <xsd:import namespace="cfdcbcf7-7045-4549-8955-f0473d1a1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dfd68e-7a76-4a3b-b115-41b46dbf5c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84ec9217-d562-47fb-b267-5be9d8cab9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cbcf7-7045-4549-8955-f0473d1a1d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56ad3ef-766a-45e0-8dee-00a0be17de75}" ma:internalName="TaxCatchAll" ma:showField="CatchAllData" ma:web="cfdcbcf7-7045-4549-8955-f0473d1a1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CDC34D-99F3-4168-AF0F-739DB6F1AF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26EA1D-09ED-4E3A-B863-BF0C177F1A7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4dfd68e-7a76-4a3b-b115-41b46dbf5cfb"/>
    <ds:schemaRef ds:uri="http://purl.org/dc/dcmitype/"/>
    <ds:schemaRef ds:uri="http://schemas.microsoft.com/office/infopath/2007/PartnerControls"/>
    <ds:schemaRef ds:uri="cfdcbcf7-7045-4549-8955-f0473d1a1d5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51D7C3B-0B29-4EC1-88BE-56F96E1C83BC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A94619E7-E545-4123-A9E9-15D56AB66F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dfd68e-7a76-4a3b-b115-41b46dbf5cfb"/>
    <ds:schemaRef ds:uri="cfdcbcf7-7045-4549-8955-f0473d1a1d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3</vt:i4>
      </vt:variant>
    </vt:vector>
  </HeadingPairs>
  <TitlesOfParts>
    <vt:vector size="18" baseType="lpstr">
      <vt:lpstr>NOTICE</vt:lpstr>
      <vt:lpstr>1-PRESTATION SERVICES</vt:lpstr>
      <vt:lpstr>2-Notice Depenses Personnel</vt:lpstr>
      <vt:lpstr>2-DEPENSES PERS</vt:lpstr>
      <vt:lpstr>3-Synthese MDNA</vt:lpstr>
      <vt:lpstr>Aide calculette tempstravail</vt:lpstr>
      <vt:lpstr>CONVERSION HEURE DECIMAL</vt:lpstr>
      <vt:lpstr>INSTRUCTION_PRESTA</vt:lpstr>
      <vt:lpstr>INSTR_DEPENSES_PERSONNEL</vt:lpstr>
      <vt:lpstr>INSTR_SYNTHESE</vt:lpstr>
      <vt:lpstr>Qualification</vt:lpstr>
      <vt:lpstr>Données</vt:lpstr>
      <vt:lpstr>Sites Terrestres</vt:lpstr>
      <vt:lpstr>Sites Mixtes</vt:lpstr>
      <vt:lpstr>Tous_Sites</vt:lpstr>
      <vt:lpstr>Tous_Sites!Code</vt:lpstr>
      <vt:lpstr>Tous_Sites!Sites</vt:lpstr>
      <vt:lpstr>NOTICE!Zone_d_impression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DPMA/SDAEP/BPSCP</dc:creator>
  <cp:keywords/>
  <dc:description/>
  <cp:lastModifiedBy>Clarisse DELUCHE</cp:lastModifiedBy>
  <cp:revision/>
  <dcterms:created xsi:type="dcterms:W3CDTF">2015-01-19T16:29:54Z</dcterms:created>
  <dcterms:modified xsi:type="dcterms:W3CDTF">2026-08-04T10:02:17Z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0x010100411715E7DAF56A46BE536474F37A1B41</vt:lpwstr>
  </property>
  <property fmtid="{D5CDD505-2E9C-101B-9397-08002B2CF9AE}" pid="3" name="MediaServiceImageTags">
    <vt:lpwstr/>
  </property>
</Properties>
</file>