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03_Installation\Dispositifs\5_DNJA\MiseEnOeuvre\Calculette\"/>
    </mc:Choice>
  </mc:AlternateContent>
  <xr:revisionPtr revIDLastSave="0" documentId="13_ncr:1_{ECA77A87-2D74-4498-AA94-B90778EA9DBF}" xr6:coauthVersionLast="47" xr6:coauthVersionMax="47" xr10:uidLastSave="{00000000-0000-0000-0000-000000000000}"/>
  <workbookProtection workbookAlgorithmName="SHA-512" workbookHashValue="7iYDkBUs4RyZL6qwvb1kjvrS3142SIJF5XL2ovFQrd6+f0ZzOFiAyXO3QDUfgbUv2BlC1ZcyoLlBzGPLlJxWHw==" workbookSaltValue="gyjDRiUYwNOqEQ8MReLBFQ==" workbookSpinCount="100000" lockStructure="1"/>
  <bookViews>
    <workbookView xWindow="-120" yWindow="-120" windowWidth="29040" windowHeight="15840" xr2:uid="{00000000-000D-0000-FFFF-FFFF00000000}"/>
  </bookViews>
  <sheets>
    <sheet name="calculette" sheetId="9" r:id="rId1"/>
  </sheets>
  <definedNames>
    <definedName name="AB">calculette!$L$20:$L$22</definedName>
    <definedName name="ON">calculette!$C$1:$C$2</definedName>
    <definedName name="ZN">calculette!$L$15</definedName>
    <definedName name="Zone">calculette!$L$16:$L$18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9" l="1"/>
  <c r="C35" i="9"/>
  <c r="C32" i="9"/>
  <c r="C36" i="9" s="1"/>
  <c r="C61" i="9"/>
  <c r="C60" i="9"/>
  <c r="C59" i="9"/>
  <c r="C33" i="9" l="1"/>
  <c r="C45" i="9"/>
  <c r="I24" i="9"/>
  <c r="I25" i="9"/>
  <c r="I26" i="9"/>
  <c r="I27" i="9"/>
  <c r="I21" i="9"/>
  <c r="I22" i="9"/>
  <c r="C34" i="9"/>
  <c r="C37" i="9" l="1"/>
  <c r="I35" i="9"/>
  <c r="I29" i="9"/>
  <c r="I30" i="9"/>
  <c r="I31" i="9"/>
  <c r="I32" i="9"/>
  <c r="I33" i="9"/>
  <c r="I34" i="9"/>
  <c r="I28" i="9"/>
  <c r="I23" i="9"/>
  <c r="I20" i="9"/>
  <c r="I19" i="9"/>
  <c r="I18" i="9"/>
  <c r="I17" i="9"/>
  <c r="I16" i="9"/>
  <c r="I15" i="9"/>
  <c r="I14" i="9"/>
  <c r="I36" i="9" l="1"/>
  <c r="F53" i="9" l="1"/>
  <c r="E56" i="9"/>
  <c r="F55" i="9" l="1"/>
  <c r="F51" i="9"/>
  <c r="F50" i="9"/>
  <c r="F49" i="9"/>
  <c r="F48" i="9"/>
  <c r="F54" i="9"/>
  <c r="F52" i="9"/>
  <c r="F56" i="9" l="1"/>
  <c r="C64" i="9" l="1"/>
  <c r="C62" i="9"/>
  <c r="C63" i="9"/>
  <c r="C65" i="9" l="1"/>
  <c r="C66" i="9" s="1"/>
  <c r="C70" i="9" s="1"/>
  <c r="C69" i="9" l="1"/>
</calcChain>
</file>

<file path=xl/sharedStrings.xml><?xml version="1.0" encoding="utf-8"?>
<sst xmlns="http://schemas.openxmlformats.org/spreadsheetml/2006/main" count="68" uniqueCount="68">
  <si>
    <t>oui</t>
  </si>
  <si>
    <t>non</t>
  </si>
  <si>
    <t>investissement de type parts sociales de l'exploitation</t>
  </si>
  <si>
    <t>investissement de type batiment (hors habitation)</t>
  </si>
  <si>
    <t>investissement de type parts sociales de coopératives</t>
  </si>
  <si>
    <t>investissement de type cheptel</t>
  </si>
  <si>
    <t>investissement de type matériel</t>
  </si>
  <si>
    <t>investissement de type foncier</t>
  </si>
  <si>
    <t>dont FEADER</t>
  </si>
  <si>
    <t>dont Région</t>
  </si>
  <si>
    <t>Volet trésorerie</t>
  </si>
  <si>
    <t>Volet outil de production</t>
  </si>
  <si>
    <t>Calcul de l'aide sollicitée</t>
  </si>
  <si>
    <t>Plaine</t>
  </si>
  <si>
    <t>Montagne</t>
  </si>
  <si>
    <t>Exploitation herbivore</t>
  </si>
  <si>
    <t>Montant total d'aide demandé</t>
  </si>
  <si>
    <t>Montant modulation AB</t>
  </si>
  <si>
    <t>Montant modulation HCF</t>
  </si>
  <si>
    <t>Cellule remplie automatiquement avec une formule</t>
  </si>
  <si>
    <t>Montant prévisionnel</t>
  </si>
  <si>
    <t>Montant plafonné</t>
  </si>
  <si>
    <t>Montant des dépenses prises en compte</t>
  </si>
  <si>
    <t>investissement de type matériel végétal</t>
  </si>
  <si>
    <t>Cellule à compléter obligatoirement (mettre non ou 0 si non concerné)</t>
  </si>
  <si>
    <t>Modulation HCF</t>
  </si>
  <si>
    <t>Non</t>
  </si>
  <si>
    <t>Zone Défavorisée</t>
  </si>
  <si>
    <t>Nature de l'aide sollicitée</t>
  </si>
  <si>
    <t>Non concerné</t>
  </si>
  <si>
    <t>Demandez-vous la modulation Hors Cadre Familial (HCF) ?</t>
  </si>
  <si>
    <t xml:space="preserve">Demandez-vous une modulation AB ? 
(si oui laquelle) </t>
  </si>
  <si>
    <t xml:space="preserve">Avez-vous déjà bénéficié d'un prêt d'honneur ? </t>
  </si>
  <si>
    <t>Production AB en N1 &gt; 5ha et &gt; 85% de la SAU en N1</t>
  </si>
  <si>
    <t>Production AB en N1 &gt; 1 ha</t>
  </si>
  <si>
    <t>Exploitation granivore</t>
  </si>
  <si>
    <t>herbivore</t>
  </si>
  <si>
    <t>autre</t>
  </si>
  <si>
    <t>granivore</t>
  </si>
  <si>
    <t>Plafonds</t>
  </si>
  <si>
    <t>mDP pour calculette protégée : DNJA050523</t>
  </si>
  <si>
    <t>Légende document :</t>
  </si>
  <si>
    <t>Nombre Total d'UGB</t>
  </si>
  <si>
    <t>Non Eligible</t>
  </si>
  <si>
    <t>Version 3.0 du 17/02/2025</t>
  </si>
  <si>
    <t>Zone concernée par l'installation</t>
  </si>
  <si>
    <t>UGB bovins de plus de 24 mois</t>
  </si>
  <si>
    <t>UGB Bovins de 12 à 24 mois</t>
  </si>
  <si>
    <t>UGB Equins/asin à partir de 6 mois</t>
  </si>
  <si>
    <t>UGB Ovins et caprins à partir de 1 an</t>
  </si>
  <si>
    <t>Cotisation annuelle d'adhésion au service de remplacement</t>
  </si>
  <si>
    <t>Montant total prévisionnel d'investissement</t>
  </si>
  <si>
    <t>Montant zonage installation</t>
  </si>
  <si>
    <t>Montant outil de production "herbivore"</t>
  </si>
  <si>
    <t>Montant outil de production "autre"</t>
  </si>
  <si>
    <t>Montant outil de producton "granivore"</t>
  </si>
  <si>
    <r>
      <t xml:space="preserve">Outil d'aide au calcul de l'aide sollicitée pour la DNJA
</t>
    </r>
    <r>
      <rPr>
        <b/>
        <i/>
        <sz val="16"/>
        <rFont val="TeXGyreAdventor"/>
        <family val="3"/>
      </rPr>
      <t>pour les dossiers déposés à compter du 17 février 2025</t>
    </r>
  </si>
  <si>
    <t>Nombre de volailles maigres (min. 250 volailles) détenues simultanément</t>
  </si>
  <si>
    <t>Nombre de palmipedes gras (min. 100 palmipèdes gras) détenus simultanément</t>
  </si>
  <si>
    <t>Nombre de bovins entre 1 et 2 ans (mâles et femelles)</t>
  </si>
  <si>
    <t>Nombre de bovins de plus de 2 ans (mâles et femelles)</t>
  </si>
  <si>
    <t>Nombre d'équins/asins de plus de 6 mois (mâles et femelles)</t>
  </si>
  <si>
    <t>Nombre d'ovins et caprins de plus d'1 an (mâles et femelles)</t>
  </si>
  <si>
    <t>Nombre de places lapins (min. 70 places reproducteurs)</t>
  </si>
  <si>
    <t>Nombre de places porcins post/sevrage et/ou engraissement (min. 50 places)</t>
  </si>
  <si>
    <t>Nombre de places porcins reproducteurs (min. 10 places)</t>
  </si>
  <si>
    <r>
      <t xml:space="preserve">Votre exploitation est-elle une exploitation granivore ? 
</t>
    </r>
    <r>
      <rPr>
        <i/>
        <sz val="12"/>
        <color theme="7" tint="0.59999389629810485"/>
        <rFont val="TeXGyreAdventor"/>
        <family val="3"/>
      </rPr>
      <t>Renseignez le nombre d'animaux en N1</t>
    </r>
  </si>
  <si>
    <r>
      <t xml:space="preserve">Votre exploitation est-elle une exploitation herbivore ? 
</t>
    </r>
    <r>
      <rPr>
        <i/>
        <sz val="12"/>
        <color theme="7" tint="0.59999389629810485"/>
        <rFont val="TeXGyreAdventor"/>
        <family val="3"/>
      </rPr>
      <t>Renseignez le nombre d'animaux en N1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</si>
</sst>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eXGyreAdventor"/>
      <family val="3"/>
    </font>
    <font>
      <b/>
      <sz val="16"/>
      <name val="TeXGyreAdventor"/>
      <family val="3"/>
    </font>
    <font>
      <sz val="12"/>
      <name val="TeXGyreAdventor"/>
      <family val="3"/>
    </font>
    <font>
      <sz val="11"/>
      <name val="TeXGyreAdventor"/>
      <family val="3"/>
    </font>
    <font>
      <b/>
      <sz val="11"/>
      <name val="TeXGyreAdventor"/>
      <family val="3"/>
    </font>
    <font>
      <b/>
      <sz val="12"/>
      <name val="TeXGyreAdventor"/>
      <family val="3"/>
    </font>
    <font>
      <b/>
      <sz val="12"/>
      <name val="TeXGyreAdventor"/>
      <family val="3"/>
      <charset val="2"/>
    </font>
    <font>
      <sz val="12"/>
      <color theme="1"/>
      <name val="TeXGyreAdventor"/>
      <family val="3"/>
    </font>
    <font>
      <sz val="11"/>
      <color theme="1"/>
      <name val="TeXGyreAdventor"/>
      <family val="3"/>
    </font>
    <font>
      <b/>
      <sz val="12"/>
      <color theme="0"/>
      <name val="TeXGyreAdventor"/>
      <family val="3"/>
    </font>
    <font>
      <sz val="8"/>
      <name val="Calibri"/>
      <family val="2"/>
      <scheme val="minor"/>
    </font>
    <font>
      <sz val="12"/>
      <color rgb="FFFF0000"/>
      <name val="TeXGyreAdventor"/>
      <family val="3"/>
    </font>
    <font>
      <sz val="11"/>
      <color rgb="FFFF0000"/>
      <name val="TeXGyreAdventor"/>
      <family val="3"/>
    </font>
    <font>
      <b/>
      <i/>
      <sz val="16"/>
      <name val="TeXGyreAdventor"/>
      <family val="3"/>
    </font>
    <font>
      <i/>
      <sz val="11"/>
      <name val="TeXGyreAdventor"/>
      <family val="3"/>
    </font>
    <font>
      <i/>
      <sz val="12"/>
      <color theme="7" tint="0.59999389629810485"/>
      <name val="TeXGyreAdventor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/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5" fillId="2" borderId="11" xfId="0" applyFont="1" applyFill="1" applyBorder="1" applyProtection="1"/>
    <xf numFmtId="0" fontId="2" fillId="2" borderId="12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1" fillId="4" borderId="1" xfId="0" applyFont="1" applyFill="1" applyBorder="1" applyProtection="1"/>
    <xf numFmtId="0" fontId="9" fillId="2" borderId="2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1" fillId="8" borderId="2" xfId="0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 applyProtection="1">
      <alignment horizontal="center" vertical="center" wrapText="1"/>
    </xf>
    <xf numFmtId="164" fontId="5" fillId="5" borderId="1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3" fontId="5" fillId="2" borderId="0" xfId="0" applyNumberFormat="1" applyFont="1" applyFill="1" applyProtection="1"/>
    <xf numFmtId="0" fontId="4" fillId="2" borderId="1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</xf>
    <xf numFmtId="164" fontId="5" fillId="6" borderId="1" xfId="0" applyNumberFormat="1" applyFont="1" applyFill="1" applyBorder="1" applyAlignment="1" applyProtection="1">
      <alignment horizontal="center" vertical="center"/>
    </xf>
    <xf numFmtId="164" fontId="14" fillId="5" borderId="1" xfId="0" applyNumberFormat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vertical="center"/>
    </xf>
    <xf numFmtId="164" fontId="5" fillId="4" borderId="5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vertical="center"/>
    </xf>
    <xf numFmtId="164" fontId="5" fillId="4" borderId="6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vertical="center"/>
    </xf>
    <xf numFmtId="164" fontId="5" fillId="4" borderId="7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164" fontId="6" fillId="4" borderId="1" xfId="0" applyNumberFormat="1" applyFont="1" applyFill="1" applyBorder="1" applyAlignment="1" applyProtection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right" vertical="center"/>
    </xf>
    <xf numFmtId="0" fontId="13" fillId="2" borderId="13" xfId="0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/>
    </xf>
    <xf numFmtId="0" fontId="11" fillId="8" borderId="3" xfId="0" applyFont="1" applyFill="1" applyBorder="1" applyAlignment="1" applyProtection="1">
      <alignment horizontal="center" vertical="center"/>
    </xf>
    <xf numFmtId="0" fontId="11" fillId="8" borderId="4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164" fontId="6" fillId="4" borderId="5" xfId="0" applyNumberFormat="1" applyFont="1" applyFill="1" applyBorder="1" applyAlignment="1" applyProtection="1">
      <alignment horizontal="center" vertical="center" wrapText="1"/>
    </xf>
    <xf numFmtId="164" fontId="6" fillId="4" borderId="6" xfId="0" applyNumberFormat="1" applyFont="1" applyFill="1" applyBorder="1" applyAlignment="1" applyProtection="1">
      <alignment horizontal="center" vertical="center" wrapText="1"/>
    </xf>
    <xf numFmtId="0" fontId="11" fillId="8" borderId="18" xfId="0" applyFont="1" applyFill="1" applyBorder="1" applyAlignment="1" applyProtection="1">
      <alignment horizontal="center" vertical="center" wrapText="1"/>
    </xf>
    <xf numFmtId="0" fontId="11" fillId="8" borderId="17" xfId="0" applyFont="1" applyFill="1" applyBorder="1" applyAlignment="1" applyProtection="1">
      <alignment horizontal="center" vertical="center" wrapText="1"/>
    </xf>
    <xf numFmtId="0" fontId="11" fillId="8" borderId="19" xfId="0" applyFont="1" applyFill="1" applyBorder="1" applyAlignment="1" applyProtection="1">
      <alignment horizontal="center" vertical="center" wrapText="1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 wrapText="1"/>
    </xf>
    <xf numFmtId="0" fontId="11" fillId="8" borderId="3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4962</xdr:colOff>
      <xdr:row>10</xdr:row>
      <xdr:rowOff>75589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2FEEE2-51A7-DA48-6869-119C6AC46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9296" cy="1692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A35FC-4917-42E3-938C-30F7F9C1D639}">
  <sheetPr codeName="Feuil1"/>
  <dimension ref="B1:Q70"/>
  <sheetViews>
    <sheetView tabSelected="1" topLeftCell="A48" zoomScale="80" zoomScaleNormal="80" workbookViewId="0">
      <selection activeCell="B66" sqref="B66:B67"/>
    </sheetView>
  </sheetViews>
  <sheetFormatPr baseColWidth="10" defaultColWidth="11.42578125" defaultRowHeight="19.5"/>
  <cols>
    <col min="1" max="1" width="44.5703125" style="3" customWidth="1"/>
    <col min="2" max="2" width="48.140625" style="3" customWidth="1"/>
    <col min="3" max="3" width="26.28515625" style="3" customWidth="1"/>
    <col min="4" max="4" width="24.140625" style="3" customWidth="1"/>
    <col min="5" max="6" width="17" style="3" customWidth="1"/>
    <col min="7" max="7" width="11.5703125" style="3" customWidth="1"/>
    <col min="8" max="8" width="19.7109375" style="3" customWidth="1"/>
    <col min="9" max="9" width="15.42578125" style="3" hidden="1" customWidth="1"/>
    <col min="10" max="10" width="13.5703125" style="3" hidden="1" customWidth="1"/>
    <col min="11" max="13" width="17.7109375" style="3" hidden="1" customWidth="1"/>
    <col min="14" max="14" width="15.28515625" style="3" hidden="1" customWidth="1"/>
    <col min="15" max="15" width="11.42578125" style="3" customWidth="1"/>
    <col min="16" max="16" width="22.28515625" style="3" customWidth="1"/>
    <col min="17" max="17" width="14.5703125" style="3" customWidth="1"/>
    <col min="18" max="23" width="11.42578125" style="3" customWidth="1"/>
    <col min="24" max="24" width="11.42578125" style="3"/>
    <col min="25" max="25" width="15.42578125" style="3" customWidth="1"/>
    <col min="26" max="16384" width="11.42578125" style="3"/>
  </cols>
  <sheetData>
    <row r="1" spans="2:14" ht="18" hidden="1" customHeight="1">
      <c r="C1" s="3" t="s">
        <v>0</v>
      </c>
    </row>
    <row r="2" spans="2:14" ht="20.25" hidden="1" customHeight="1" thickBot="1">
      <c r="C2" s="3" t="s">
        <v>1</v>
      </c>
    </row>
    <row r="3" spans="2:14">
      <c r="B3" s="4"/>
      <c r="C3" s="5"/>
      <c r="D3" s="5"/>
      <c r="E3" s="5"/>
      <c r="F3" s="5"/>
      <c r="G3" s="6"/>
    </row>
    <row r="4" spans="2:14" ht="18.2" customHeight="1">
      <c r="B4" s="57" t="s">
        <v>56</v>
      </c>
      <c r="C4" s="58"/>
      <c r="D4" s="58"/>
      <c r="E4" s="58"/>
      <c r="F4" s="58"/>
      <c r="G4" s="59"/>
    </row>
    <row r="5" spans="2:14" ht="15" customHeight="1">
      <c r="B5" s="60"/>
      <c r="C5" s="58"/>
      <c r="D5" s="58"/>
      <c r="E5" s="58"/>
      <c r="F5" s="58"/>
      <c r="G5" s="59"/>
    </row>
    <row r="6" spans="2:14" ht="15" customHeight="1">
      <c r="B6" s="60"/>
      <c r="C6" s="58"/>
      <c r="D6" s="58"/>
      <c r="E6" s="58"/>
      <c r="F6" s="58"/>
      <c r="G6" s="59"/>
    </row>
    <row r="7" spans="2:14" ht="15" customHeight="1">
      <c r="B7" s="7"/>
      <c r="C7" s="8"/>
      <c r="D7" s="8"/>
      <c r="E7" s="61" t="s">
        <v>44</v>
      </c>
      <c r="F7" s="61"/>
      <c r="G7" s="62"/>
      <c r="H7" s="9"/>
      <c r="I7" s="9"/>
      <c r="J7" s="9"/>
      <c r="K7" s="9"/>
      <c r="L7" s="9"/>
    </row>
    <row r="8" spans="2:14" ht="15" customHeight="1" thickBot="1">
      <c r="B8" s="10"/>
      <c r="C8" s="11"/>
      <c r="D8" s="11"/>
      <c r="E8" s="11"/>
      <c r="F8" s="11"/>
      <c r="G8" s="12"/>
      <c r="H8" s="9"/>
      <c r="I8" s="9"/>
      <c r="J8" s="9"/>
      <c r="K8" s="9"/>
      <c r="L8" s="9"/>
    </row>
    <row r="9" spans="2:14" ht="15" customHeight="1"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2:14" ht="15" customHeight="1"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2:14" ht="21" customHeight="1">
      <c r="B11" s="68" t="s">
        <v>41</v>
      </c>
      <c r="C11" s="13"/>
      <c r="D11" s="14" t="s">
        <v>19</v>
      </c>
      <c r="E11" s="15"/>
      <c r="F11" s="15"/>
      <c r="G11" s="15"/>
      <c r="H11" s="16"/>
      <c r="I11" s="9"/>
      <c r="J11" s="9"/>
      <c r="K11" s="9"/>
      <c r="L11" s="9"/>
    </row>
    <row r="12" spans="2:14" ht="21" customHeight="1">
      <c r="B12" s="68"/>
      <c r="C12" s="17"/>
      <c r="D12" s="18" t="s">
        <v>24</v>
      </c>
      <c r="E12" s="19"/>
      <c r="F12" s="19"/>
      <c r="G12" s="19"/>
      <c r="H12" s="20"/>
      <c r="I12" s="9"/>
      <c r="J12" s="9"/>
      <c r="K12" s="9"/>
      <c r="L12" s="9"/>
    </row>
    <row r="13" spans="2:14" ht="15" customHeight="1">
      <c r="B13" s="21"/>
      <c r="C13" s="9"/>
      <c r="D13" s="22"/>
      <c r="E13" s="8"/>
      <c r="F13" s="8"/>
      <c r="G13" s="8"/>
      <c r="H13" s="9"/>
      <c r="I13" s="9"/>
      <c r="J13" s="9"/>
      <c r="K13" s="9"/>
      <c r="L13" s="9"/>
    </row>
    <row r="14" spans="2:14" ht="46.5" customHeight="1">
      <c r="B14" s="23" t="s">
        <v>28</v>
      </c>
      <c r="C14" s="63"/>
      <c r="D14" s="64"/>
      <c r="E14" s="8"/>
      <c r="F14" s="8"/>
      <c r="G14" s="8"/>
      <c r="H14" s="9"/>
      <c r="I14" s="66" t="str">
        <f>IF(ISBLANK(C14),"",C14)</f>
        <v/>
      </c>
      <c r="J14" s="67"/>
      <c r="K14" s="9"/>
      <c r="L14" s="9" t="s">
        <v>40</v>
      </c>
    </row>
    <row r="15" spans="2:14" ht="44.25" customHeight="1">
      <c r="B15" s="24" t="s">
        <v>32</v>
      </c>
      <c r="C15" s="65"/>
      <c r="D15" s="65"/>
      <c r="E15" s="8"/>
      <c r="F15" s="8"/>
      <c r="G15" s="8"/>
      <c r="H15" s="9"/>
      <c r="I15" s="66" t="str">
        <f>IF(ISBLANK(C15),"",C15)</f>
        <v/>
      </c>
      <c r="J15" s="67"/>
      <c r="K15" s="9"/>
      <c r="L15" s="92" t="s">
        <v>43</v>
      </c>
      <c r="M15" s="92"/>
      <c r="N15" s="25">
        <v>0</v>
      </c>
    </row>
    <row r="16" spans="2:14" ht="53.25" customHeight="1">
      <c r="B16" s="26"/>
      <c r="C16" s="9"/>
      <c r="D16" s="9"/>
      <c r="E16" s="9"/>
      <c r="F16" s="9"/>
      <c r="G16" s="9"/>
      <c r="H16" s="9"/>
      <c r="I16" s="66" t="str">
        <f>IF(ISBLANK(C18),"",C18)</f>
        <v/>
      </c>
      <c r="J16" s="67"/>
      <c r="K16" s="9"/>
      <c r="L16" s="93" t="s">
        <v>13</v>
      </c>
      <c r="M16" s="93"/>
      <c r="N16" s="25">
        <v>13000</v>
      </c>
    </row>
    <row r="17" spans="2:17" ht="41.45" customHeight="1">
      <c r="B17" s="70" t="s">
        <v>10</v>
      </c>
      <c r="C17" s="71"/>
      <c r="D17" s="72"/>
      <c r="E17" s="9"/>
      <c r="F17" s="9"/>
      <c r="G17" s="9"/>
      <c r="H17" s="9"/>
      <c r="I17" s="66" t="str">
        <f>IF(ISBLANK(C20),"",C20)</f>
        <v/>
      </c>
      <c r="J17" s="67"/>
      <c r="K17" s="9"/>
      <c r="L17" s="93" t="s">
        <v>27</v>
      </c>
      <c r="M17" s="93"/>
      <c r="N17" s="25">
        <v>15000</v>
      </c>
    </row>
    <row r="18" spans="2:17" ht="53.25" customHeight="1">
      <c r="B18" s="27" t="s">
        <v>45</v>
      </c>
      <c r="C18" s="63"/>
      <c r="D18" s="64"/>
      <c r="E18" s="28"/>
      <c r="F18" s="9"/>
      <c r="G18" s="9"/>
      <c r="H18" s="9"/>
      <c r="I18" s="66" t="str">
        <f>IF(ISBLANK(C22),"",C22)</f>
        <v/>
      </c>
      <c r="J18" s="67"/>
      <c r="K18" s="9"/>
      <c r="L18" s="93" t="s">
        <v>14</v>
      </c>
      <c r="M18" s="93"/>
      <c r="N18" s="25">
        <v>17000</v>
      </c>
    </row>
    <row r="19" spans="2:17" ht="17.25" customHeight="1">
      <c r="B19" s="75"/>
      <c r="C19" s="75"/>
      <c r="D19" s="75"/>
      <c r="E19" s="28"/>
      <c r="F19" s="9"/>
      <c r="G19" s="9"/>
      <c r="H19" s="9"/>
      <c r="I19" s="66">
        <f>IF(ISBLANK(C28),"",C28)</f>
        <v>0</v>
      </c>
      <c r="J19" s="67"/>
      <c r="K19" s="9"/>
      <c r="L19" s="93" t="s">
        <v>25</v>
      </c>
      <c r="M19" s="93"/>
      <c r="N19" s="25">
        <v>5500</v>
      </c>
    </row>
    <row r="20" spans="2:17" ht="45">
      <c r="B20" s="29" t="s">
        <v>30</v>
      </c>
      <c r="C20" s="63"/>
      <c r="D20" s="64"/>
      <c r="E20" s="28"/>
      <c r="F20" s="9"/>
      <c r="G20" s="9"/>
      <c r="H20" s="9"/>
      <c r="I20" s="66">
        <f>IF(ISBLANK(C29),"",C29)</f>
        <v>0</v>
      </c>
      <c r="J20" s="67"/>
      <c r="K20" s="9"/>
      <c r="L20" s="93" t="s">
        <v>33</v>
      </c>
      <c r="M20" s="93"/>
      <c r="N20" s="25">
        <v>10000</v>
      </c>
    </row>
    <row r="21" spans="2:17" ht="24" customHeight="1">
      <c r="B21" s="75"/>
      <c r="C21" s="75"/>
      <c r="D21" s="75"/>
      <c r="E21" s="28"/>
      <c r="F21" s="9"/>
      <c r="G21" s="9"/>
      <c r="H21" s="9"/>
      <c r="I21" s="66">
        <f t="shared" ref="I21:I22" si="0">IF(ISBLANK(C30),"",C30)</f>
        <v>0</v>
      </c>
      <c r="J21" s="67"/>
      <c r="K21" s="9"/>
      <c r="L21" s="93" t="s">
        <v>34</v>
      </c>
      <c r="M21" s="93"/>
      <c r="N21" s="25">
        <v>4000</v>
      </c>
    </row>
    <row r="22" spans="2:17" ht="60.75" customHeight="1">
      <c r="B22" s="29" t="s">
        <v>31</v>
      </c>
      <c r="C22" s="73"/>
      <c r="D22" s="74"/>
      <c r="E22" s="28"/>
      <c r="F22" s="9"/>
      <c r="G22" s="9"/>
      <c r="H22" s="9"/>
      <c r="I22" s="66">
        <f t="shared" si="0"/>
        <v>0</v>
      </c>
      <c r="J22" s="67"/>
      <c r="K22" s="9"/>
      <c r="L22" s="93" t="s">
        <v>26</v>
      </c>
      <c r="M22" s="93"/>
      <c r="N22" s="25">
        <v>0</v>
      </c>
    </row>
    <row r="23" spans="2:17" ht="20.25">
      <c r="B23" s="69"/>
      <c r="C23" s="69"/>
      <c r="D23" s="69"/>
      <c r="E23" s="28"/>
      <c r="F23" s="9"/>
      <c r="G23" s="9"/>
      <c r="H23" s="9"/>
      <c r="I23" s="66">
        <f>IF(ISBLANK(C40),"",C40)</f>
        <v>0</v>
      </c>
      <c r="J23" s="67"/>
      <c r="K23" s="9"/>
      <c r="L23" s="93" t="s">
        <v>29</v>
      </c>
      <c r="M23" s="93"/>
      <c r="N23" s="25">
        <v>0</v>
      </c>
    </row>
    <row r="24" spans="2:17">
      <c r="B24" s="80" t="s">
        <v>11</v>
      </c>
      <c r="C24" s="81"/>
      <c r="D24" s="82"/>
      <c r="E24" s="28"/>
      <c r="F24" s="9"/>
      <c r="G24" s="9"/>
      <c r="H24" s="9"/>
      <c r="I24" s="66">
        <f t="shared" ref="I24:I27" si="1">IF(ISBLANK(C41),"",C41)</f>
        <v>0</v>
      </c>
      <c r="J24" s="67"/>
      <c r="K24" s="9"/>
      <c r="L24" s="9"/>
    </row>
    <row r="25" spans="2:17">
      <c r="B25" s="83"/>
      <c r="C25" s="84"/>
      <c r="D25" s="85"/>
      <c r="E25" s="28"/>
      <c r="F25" s="9"/>
      <c r="G25" s="9"/>
      <c r="H25" s="9"/>
      <c r="I25" s="66">
        <f t="shared" si="1"/>
        <v>0</v>
      </c>
      <c r="J25" s="67"/>
      <c r="K25" s="9"/>
      <c r="L25" s="9"/>
      <c r="Q25" s="30"/>
    </row>
    <row r="26" spans="2:17">
      <c r="B26" s="9"/>
      <c r="C26" s="9"/>
      <c r="D26" s="9"/>
      <c r="E26" s="9"/>
      <c r="F26" s="9"/>
      <c r="G26" s="9"/>
      <c r="H26" s="9"/>
      <c r="I26" s="66">
        <f t="shared" si="1"/>
        <v>0</v>
      </c>
      <c r="J26" s="67"/>
      <c r="K26" s="9"/>
      <c r="L26" s="9"/>
    </row>
    <row r="27" spans="2:17" ht="40.35" customHeight="1">
      <c r="B27" s="89" t="s">
        <v>67</v>
      </c>
      <c r="C27" s="89"/>
      <c r="D27" s="9"/>
      <c r="E27" s="9"/>
      <c r="F27" s="9"/>
      <c r="G27" s="9"/>
      <c r="H27" s="9"/>
      <c r="I27" s="66">
        <f t="shared" si="1"/>
        <v>0</v>
      </c>
      <c r="J27" s="67"/>
      <c r="K27" s="9"/>
      <c r="L27" s="9"/>
    </row>
    <row r="28" spans="2:17" ht="35.25" customHeight="1">
      <c r="B28" s="31" t="s">
        <v>59</v>
      </c>
      <c r="C28" s="2">
        <v>0</v>
      </c>
      <c r="D28" s="9"/>
      <c r="E28" s="9"/>
      <c r="F28" s="9"/>
      <c r="G28" s="9"/>
      <c r="H28" s="9"/>
      <c r="I28" s="66">
        <f t="shared" ref="I28:I35" si="2">IF(ISBLANK(E48),"",E48)</f>
        <v>0</v>
      </c>
      <c r="J28" s="67"/>
      <c r="K28" s="9"/>
      <c r="L28" s="9"/>
    </row>
    <row r="29" spans="2:17" ht="35.25" customHeight="1">
      <c r="B29" s="31" t="s">
        <v>60</v>
      </c>
      <c r="C29" s="2">
        <v>0</v>
      </c>
      <c r="D29" s="9"/>
      <c r="E29" s="9"/>
      <c r="F29" s="9"/>
      <c r="G29" s="9"/>
      <c r="H29" s="9"/>
      <c r="I29" s="66">
        <f t="shared" si="2"/>
        <v>0</v>
      </c>
      <c r="J29" s="67"/>
      <c r="K29" s="9"/>
      <c r="L29" s="9"/>
    </row>
    <row r="30" spans="2:17" ht="35.25" customHeight="1">
      <c r="B30" s="31" t="s">
        <v>61</v>
      </c>
      <c r="C30" s="2">
        <v>0</v>
      </c>
      <c r="D30" s="9"/>
      <c r="E30" s="9"/>
      <c r="F30" s="9"/>
      <c r="G30" s="9"/>
      <c r="H30" s="9"/>
      <c r="I30" s="66">
        <f t="shared" si="2"/>
        <v>0</v>
      </c>
      <c r="J30" s="67"/>
      <c r="K30" s="9"/>
      <c r="L30" s="9"/>
    </row>
    <row r="31" spans="2:17" ht="35.25" customHeight="1">
      <c r="B31" s="31" t="s">
        <v>62</v>
      </c>
      <c r="C31" s="2">
        <v>0</v>
      </c>
      <c r="D31" s="9"/>
      <c r="E31" s="9"/>
      <c r="F31" s="9"/>
      <c r="G31" s="9"/>
      <c r="H31" s="9"/>
      <c r="I31" s="66">
        <f t="shared" si="2"/>
        <v>0</v>
      </c>
      <c r="J31" s="67"/>
      <c r="K31" s="9"/>
      <c r="L31" s="9"/>
    </row>
    <row r="32" spans="2:17" ht="35.25" hidden="1" customHeight="1">
      <c r="B32" s="31" t="s">
        <v>47</v>
      </c>
      <c r="C32" s="32">
        <f>C28*0.6</f>
        <v>0</v>
      </c>
      <c r="D32" s="9"/>
      <c r="E32" s="9"/>
      <c r="F32" s="9"/>
      <c r="G32" s="9"/>
      <c r="H32" s="9"/>
      <c r="I32" s="66">
        <f t="shared" si="2"/>
        <v>0</v>
      </c>
      <c r="J32" s="67"/>
      <c r="K32" s="9"/>
      <c r="L32" s="9"/>
    </row>
    <row r="33" spans="2:12" ht="29.25" hidden="1" customHeight="1">
      <c r="B33" s="31" t="s">
        <v>46</v>
      </c>
      <c r="C33" s="32">
        <f>C29</f>
        <v>0</v>
      </c>
      <c r="D33" s="9"/>
      <c r="E33" s="9"/>
      <c r="F33" s="9"/>
      <c r="G33" s="9"/>
      <c r="H33" s="9"/>
      <c r="I33" s="66">
        <f t="shared" si="2"/>
        <v>0</v>
      </c>
      <c r="J33" s="67"/>
      <c r="K33" s="9"/>
      <c r="L33" s="9"/>
    </row>
    <row r="34" spans="2:12" ht="29.25" hidden="1" customHeight="1">
      <c r="B34" s="31" t="s">
        <v>48</v>
      </c>
      <c r="C34" s="32">
        <f>C30</f>
        <v>0</v>
      </c>
      <c r="D34" s="9"/>
      <c r="E34" s="9"/>
      <c r="F34" s="9"/>
      <c r="G34" s="9"/>
      <c r="H34" s="9"/>
      <c r="I34" s="66">
        <f t="shared" si="2"/>
        <v>0</v>
      </c>
      <c r="J34" s="67"/>
      <c r="K34" s="9"/>
      <c r="L34" s="9"/>
    </row>
    <row r="35" spans="2:12" ht="29.25" hidden="1" customHeight="1">
      <c r="B35" s="31" t="s">
        <v>49</v>
      </c>
      <c r="C35" s="32">
        <f>C31*0.15</f>
        <v>0</v>
      </c>
      <c r="D35" s="9"/>
      <c r="E35" s="9"/>
      <c r="F35" s="9"/>
      <c r="G35" s="9"/>
      <c r="H35" s="9"/>
      <c r="I35" s="66">
        <f t="shared" si="2"/>
        <v>0</v>
      </c>
      <c r="J35" s="67"/>
      <c r="K35" s="9"/>
      <c r="L35" s="9"/>
    </row>
    <row r="36" spans="2:12" ht="29.25" customHeight="1">
      <c r="B36" s="31" t="s">
        <v>42</v>
      </c>
      <c r="C36" s="33">
        <f>IF(SUM(C32:C35)=0,0,SUM(C32:C35))</f>
        <v>0</v>
      </c>
      <c r="D36" s="9"/>
      <c r="E36" s="9"/>
      <c r="F36" s="9"/>
      <c r="G36" s="9"/>
      <c r="H36" s="9"/>
      <c r="I36" s="94">
        <f>COUNTIF(I14:I35,"")</f>
        <v>5</v>
      </c>
      <c r="J36" s="95"/>
      <c r="K36" s="9"/>
      <c r="L36" s="9"/>
    </row>
    <row r="37" spans="2:12" ht="29.25" customHeight="1">
      <c r="B37" s="31" t="s">
        <v>15</v>
      </c>
      <c r="C37" s="33" t="str">
        <f>IF(C36&gt;=10,"VRAI","FAUX")</f>
        <v>FAUX</v>
      </c>
      <c r="D37" s="9"/>
      <c r="E37" s="9"/>
      <c r="F37" s="9"/>
      <c r="G37" s="9"/>
      <c r="H37" s="9"/>
      <c r="I37" s="34"/>
      <c r="J37" s="34"/>
      <c r="K37" s="9"/>
      <c r="L37" s="9"/>
    </row>
    <row r="38" spans="2:12" ht="35.25" customHeight="1">
      <c r="B38" s="35"/>
      <c r="C38" s="9"/>
      <c r="D38" s="9"/>
      <c r="E38" s="9"/>
      <c r="F38" s="9"/>
      <c r="G38" s="9"/>
      <c r="H38" s="9"/>
      <c r="I38" s="28"/>
      <c r="J38" s="9"/>
      <c r="K38" s="9"/>
      <c r="L38" s="9"/>
    </row>
    <row r="39" spans="2:12" ht="39" customHeight="1">
      <c r="B39" s="89" t="s">
        <v>66</v>
      </c>
      <c r="C39" s="89"/>
      <c r="D39" s="9"/>
      <c r="E39" s="9"/>
      <c r="F39" s="9"/>
      <c r="G39" s="9"/>
      <c r="H39" s="9"/>
      <c r="I39" s="28"/>
      <c r="J39" s="9"/>
      <c r="K39" s="9"/>
      <c r="L39" s="9"/>
    </row>
    <row r="40" spans="2:12" ht="35.25" customHeight="1">
      <c r="B40" s="36" t="s">
        <v>57</v>
      </c>
      <c r="C40" s="2">
        <v>0</v>
      </c>
      <c r="D40" s="9"/>
      <c r="E40" s="9"/>
      <c r="F40" s="9"/>
      <c r="G40" s="9"/>
      <c r="H40" s="9"/>
      <c r="I40" s="28"/>
      <c r="J40" s="9"/>
      <c r="K40" s="9"/>
      <c r="L40" s="9"/>
    </row>
    <row r="41" spans="2:12" ht="35.25" customHeight="1">
      <c r="B41" s="36" t="s">
        <v>58</v>
      </c>
      <c r="C41" s="2">
        <v>0</v>
      </c>
      <c r="D41" s="9"/>
      <c r="E41" s="9"/>
      <c r="F41" s="9"/>
      <c r="G41" s="9"/>
      <c r="H41" s="9"/>
      <c r="I41" s="28"/>
      <c r="J41" s="9"/>
      <c r="K41" s="9"/>
      <c r="L41" s="9"/>
    </row>
    <row r="42" spans="2:12" ht="35.25" customHeight="1">
      <c r="B42" s="36" t="s">
        <v>63</v>
      </c>
      <c r="C42" s="2">
        <v>0</v>
      </c>
      <c r="D42" s="9"/>
      <c r="E42" s="9"/>
      <c r="F42" s="9"/>
      <c r="G42" s="9"/>
      <c r="H42" s="9"/>
      <c r="I42" s="28"/>
      <c r="J42" s="9"/>
      <c r="K42" s="9"/>
      <c r="L42" s="9"/>
    </row>
    <row r="43" spans="2:12" ht="35.25" customHeight="1">
      <c r="B43" s="36" t="s">
        <v>65</v>
      </c>
      <c r="C43" s="2">
        <v>0</v>
      </c>
      <c r="D43" s="9"/>
      <c r="E43" s="9"/>
      <c r="F43" s="9"/>
      <c r="G43" s="9"/>
      <c r="H43" s="9"/>
      <c r="I43" s="28"/>
      <c r="J43" s="9"/>
      <c r="K43" s="9"/>
      <c r="L43" s="9"/>
    </row>
    <row r="44" spans="2:12" ht="35.25" customHeight="1">
      <c r="B44" s="36" t="s">
        <v>64</v>
      </c>
      <c r="C44" s="2">
        <v>0</v>
      </c>
      <c r="D44" s="9"/>
      <c r="E44" s="9"/>
      <c r="F44" s="9"/>
      <c r="G44" s="9"/>
      <c r="H44" s="9"/>
      <c r="I44" s="28"/>
      <c r="J44" s="9"/>
      <c r="K44" s="9"/>
      <c r="L44" s="9"/>
    </row>
    <row r="45" spans="2:12" ht="35.25" customHeight="1">
      <c r="B45" s="36" t="s">
        <v>35</v>
      </c>
      <c r="C45" s="33" t="str">
        <f>IF(OR(C40&gt;=250,C41&gt;=100,C42&gt;=70,C43&gt;=10,C44&gt;=50),"VRAI","FAUX")</f>
        <v>FAUX</v>
      </c>
      <c r="D45" s="9"/>
      <c r="E45" s="9"/>
      <c r="F45" s="9"/>
      <c r="G45" s="9"/>
      <c r="H45" s="9"/>
      <c r="I45" s="28"/>
      <c r="J45" s="9"/>
      <c r="K45" s="9"/>
      <c r="L45" s="9"/>
    </row>
    <row r="46" spans="2:12">
      <c r="B46" s="37"/>
      <c r="C46" s="28"/>
      <c r="D46" s="9"/>
      <c r="E46" s="9"/>
      <c r="F46" s="9"/>
      <c r="G46" s="9"/>
      <c r="L46" s="9"/>
    </row>
    <row r="47" spans="2:12" ht="42.75" customHeight="1">
      <c r="B47" s="90" t="s">
        <v>22</v>
      </c>
      <c r="C47" s="91"/>
      <c r="D47" s="91"/>
      <c r="E47" s="38" t="s">
        <v>20</v>
      </c>
      <c r="F47" s="39" t="s">
        <v>21</v>
      </c>
      <c r="G47" s="9"/>
      <c r="I47" s="40" t="s">
        <v>39</v>
      </c>
      <c r="J47" s="40" t="s">
        <v>36</v>
      </c>
      <c r="K47" s="40" t="s">
        <v>37</v>
      </c>
      <c r="L47" s="40" t="s">
        <v>38</v>
      </c>
    </row>
    <row r="48" spans="2:12" ht="24" customHeight="1">
      <c r="B48" s="86" t="s">
        <v>2</v>
      </c>
      <c r="C48" s="87"/>
      <c r="D48" s="88"/>
      <c r="E48" s="1">
        <v>0</v>
      </c>
      <c r="F48" s="41">
        <f>E48</f>
        <v>0</v>
      </c>
      <c r="G48" s="9"/>
      <c r="I48" s="42">
        <v>50000</v>
      </c>
      <c r="J48" s="43">
        <v>5100</v>
      </c>
      <c r="K48" s="43">
        <v>4300</v>
      </c>
      <c r="L48" s="43">
        <v>4500</v>
      </c>
    </row>
    <row r="49" spans="2:12" ht="24" customHeight="1">
      <c r="B49" s="86" t="s">
        <v>3</v>
      </c>
      <c r="C49" s="87"/>
      <c r="D49" s="88"/>
      <c r="E49" s="1">
        <v>0</v>
      </c>
      <c r="F49" s="41">
        <f>E49</f>
        <v>0</v>
      </c>
      <c r="G49" s="9"/>
      <c r="I49" s="42">
        <v>75000</v>
      </c>
      <c r="J49" s="43">
        <v>8000</v>
      </c>
      <c r="K49" s="43">
        <v>5600</v>
      </c>
      <c r="L49" s="43">
        <v>6500</v>
      </c>
    </row>
    <row r="50" spans="2:12" ht="24" customHeight="1">
      <c r="B50" s="86" t="s">
        <v>4</v>
      </c>
      <c r="C50" s="87"/>
      <c r="D50" s="88"/>
      <c r="E50" s="1">
        <v>0</v>
      </c>
      <c r="F50" s="41">
        <f>E50</f>
        <v>0</v>
      </c>
      <c r="G50" s="9"/>
      <c r="I50" s="42">
        <v>100000</v>
      </c>
      <c r="J50" s="43">
        <v>10900</v>
      </c>
      <c r="K50" s="43">
        <v>6900</v>
      </c>
      <c r="L50" s="43">
        <v>8500</v>
      </c>
    </row>
    <row r="51" spans="2:12" ht="24" customHeight="1">
      <c r="B51" s="86" t="s">
        <v>5</v>
      </c>
      <c r="C51" s="87"/>
      <c r="D51" s="88"/>
      <c r="E51" s="1">
        <v>0</v>
      </c>
      <c r="F51" s="41">
        <f>E51</f>
        <v>0</v>
      </c>
      <c r="G51" s="9"/>
      <c r="I51" s="42">
        <v>125000</v>
      </c>
      <c r="J51" s="43">
        <v>13800</v>
      </c>
      <c r="K51" s="43">
        <v>8200</v>
      </c>
      <c r="L51" s="43">
        <v>10500</v>
      </c>
    </row>
    <row r="52" spans="2:12" ht="24" customHeight="1">
      <c r="B52" s="86" t="s">
        <v>6</v>
      </c>
      <c r="C52" s="87"/>
      <c r="D52" s="88"/>
      <c r="E52" s="1">
        <v>0</v>
      </c>
      <c r="F52" s="41">
        <f>IF(E52&lt;80000, E52,80000)</f>
        <v>0</v>
      </c>
      <c r="G52" s="9"/>
      <c r="I52" s="42">
        <v>150000</v>
      </c>
      <c r="J52" s="43">
        <v>16700</v>
      </c>
      <c r="K52" s="43">
        <v>9500</v>
      </c>
      <c r="L52" s="43">
        <v>12500</v>
      </c>
    </row>
    <row r="53" spans="2:12" ht="24" customHeight="1">
      <c r="B53" s="86" t="s">
        <v>23</v>
      </c>
      <c r="C53" s="87"/>
      <c r="D53" s="88"/>
      <c r="E53" s="1">
        <v>0</v>
      </c>
      <c r="F53" s="41">
        <f>E53</f>
        <v>0</v>
      </c>
      <c r="G53" s="9"/>
      <c r="I53" s="42">
        <v>175000</v>
      </c>
      <c r="J53" s="43">
        <v>19600</v>
      </c>
      <c r="K53" s="43">
        <v>10800</v>
      </c>
      <c r="L53" s="43">
        <v>14500</v>
      </c>
    </row>
    <row r="54" spans="2:12" ht="24" customHeight="1">
      <c r="B54" s="86" t="s">
        <v>7</v>
      </c>
      <c r="C54" s="87"/>
      <c r="D54" s="88"/>
      <c r="E54" s="1">
        <v>0</v>
      </c>
      <c r="F54" s="41">
        <f>IF(E54&lt;50000, E54,50000)</f>
        <v>0</v>
      </c>
      <c r="G54" s="9"/>
      <c r="I54" s="42">
        <v>200000</v>
      </c>
      <c r="J54" s="43">
        <v>22500</v>
      </c>
      <c r="K54" s="43">
        <v>12100</v>
      </c>
      <c r="L54" s="43">
        <v>16500</v>
      </c>
    </row>
    <row r="55" spans="2:12" ht="24" customHeight="1">
      <c r="B55" s="86" t="s">
        <v>50</v>
      </c>
      <c r="C55" s="87"/>
      <c r="D55" s="88"/>
      <c r="E55" s="1">
        <v>0</v>
      </c>
      <c r="F55" s="41">
        <f>E55</f>
        <v>0</v>
      </c>
      <c r="G55" s="9"/>
      <c r="I55" s="42">
        <v>225000</v>
      </c>
      <c r="J55" s="43">
        <v>25400</v>
      </c>
      <c r="K55" s="43">
        <v>13400</v>
      </c>
      <c r="L55" s="43">
        <v>18500</v>
      </c>
    </row>
    <row r="56" spans="2:12" ht="24" customHeight="1">
      <c r="B56" s="86" t="s">
        <v>51</v>
      </c>
      <c r="C56" s="87"/>
      <c r="D56" s="88"/>
      <c r="E56" s="44">
        <f>SUM(E48:E55)</f>
        <v>0</v>
      </c>
      <c r="F56" s="44">
        <f>SUM(F48:F55)</f>
        <v>0</v>
      </c>
      <c r="G56" s="9"/>
      <c r="I56" s="42">
        <v>250000</v>
      </c>
      <c r="J56" s="43">
        <v>28300</v>
      </c>
      <c r="K56" s="43">
        <v>14700</v>
      </c>
      <c r="L56" s="43">
        <v>20500</v>
      </c>
    </row>
    <row r="57" spans="2:1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2:12" ht="22.5">
      <c r="B58" s="89" t="s">
        <v>12</v>
      </c>
      <c r="C58" s="89"/>
      <c r="D58" s="9"/>
      <c r="E58" s="9"/>
      <c r="F58" s="9"/>
      <c r="G58" s="9"/>
      <c r="H58" s="9"/>
      <c r="I58" s="9"/>
      <c r="J58" s="9"/>
      <c r="K58" s="9"/>
      <c r="L58" s="9"/>
    </row>
    <row r="59" spans="2:12" ht="29.25" customHeight="1">
      <c r="B59" s="45" t="s">
        <v>52</v>
      </c>
      <c r="C59" s="46">
        <f>IFERROR(IF(ISBLANK(C18),0,IF(C18="Non Eligible","Non Eligible",INDEX(N15:N18,MATCH(C18,L15:L18,0)))),"")</f>
        <v>0</v>
      </c>
      <c r="D59" s="9"/>
      <c r="E59" s="9"/>
      <c r="F59" s="9"/>
      <c r="G59" s="9"/>
      <c r="H59" s="9"/>
      <c r="I59" s="9"/>
      <c r="J59" s="9"/>
      <c r="K59" s="9"/>
      <c r="L59" s="9"/>
    </row>
    <row r="60" spans="2:12" ht="29.25" customHeight="1">
      <c r="B60" s="47" t="s">
        <v>18</v>
      </c>
      <c r="C60" s="48">
        <f>IF(C20="oui",N19,IF(C20="Non Eligible","Non Eligible",0))</f>
        <v>0</v>
      </c>
      <c r="D60" s="9"/>
      <c r="E60" s="9"/>
      <c r="F60" s="9"/>
      <c r="G60" s="9"/>
      <c r="H60" s="9"/>
      <c r="I60" s="9"/>
      <c r="J60" s="9"/>
      <c r="K60" s="9"/>
      <c r="L60" s="9"/>
    </row>
    <row r="61" spans="2:12" ht="29.25" customHeight="1">
      <c r="B61" s="49" t="s">
        <v>17</v>
      </c>
      <c r="C61" s="50">
        <f>IFERROR(IF(ISBLANK(C22),0,IF(C22="Non Eligible","Non Eligible",INDEX(N20:N23,MATCH(C22,L20:L23,0)))),"")</f>
        <v>0</v>
      </c>
      <c r="D61" s="9"/>
      <c r="E61" s="9"/>
      <c r="F61" s="9"/>
      <c r="G61" s="9"/>
      <c r="H61" s="9"/>
      <c r="I61" s="9"/>
      <c r="J61" s="9"/>
      <c r="K61" s="9"/>
      <c r="L61" s="9"/>
    </row>
    <row r="62" spans="2:12" ht="29.25" hidden="1" customHeight="1">
      <c r="B62" s="51" t="s">
        <v>53</v>
      </c>
      <c r="C62" s="52">
        <f>IFERROR(IF(OR(C36="FAUX",ISBLANK(F56),F56&lt;50000),0,INDEX(J48:J56,MATCH(F56,I48:I56,1))),"")</f>
        <v>0</v>
      </c>
      <c r="D62" s="9"/>
      <c r="E62" s="9"/>
      <c r="F62" s="9"/>
      <c r="G62" s="9"/>
      <c r="H62" s="9"/>
      <c r="I62" s="9"/>
      <c r="J62" s="9"/>
      <c r="K62" s="9"/>
      <c r="L62" s="9"/>
    </row>
    <row r="63" spans="2:12" ht="29.25" hidden="1" customHeight="1">
      <c r="B63" s="51" t="s">
        <v>54</v>
      </c>
      <c r="C63" s="52">
        <f>IFERROR(IF(OR(ISBLANK(F56),F56&lt;50000),0,INDEX(K48:K56,MATCH(F56,I48:I56,1))),"")</f>
        <v>0</v>
      </c>
      <c r="D63" s="9"/>
      <c r="E63" s="9"/>
      <c r="F63" s="9"/>
      <c r="G63" s="9"/>
      <c r="H63" s="9"/>
      <c r="I63" s="9"/>
      <c r="J63" s="9"/>
      <c r="K63" s="9"/>
      <c r="L63" s="9"/>
    </row>
    <row r="64" spans="2:12" ht="29.25" hidden="1" customHeight="1">
      <c r="B64" s="51" t="s">
        <v>55</v>
      </c>
      <c r="C64" s="52">
        <f>IFERROR(IF(OR(C45="FAUX",ISBLANK(F56),F56&lt;50000),0,INDEX(L48:L56,MATCH(F56,I48:I56,1))),"")</f>
        <v>0</v>
      </c>
      <c r="D64" s="9"/>
      <c r="E64" s="9"/>
      <c r="F64" s="9"/>
      <c r="G64" s="9"/>
      <c r="H64" s="9"/>
      <c r="I64" s="9"/>
      <c r="J64" s="9"/>
      <c r="K64" s="9"/>
      <c r="L64" s="9"/>
    </row>
    <row r="65" spans="2:12" ht="29.25" customHeight="1">
      <c r="B65" s="56" t="str">
        <f>IF(AND(F56&gt;=50000,C37="VRAI"),"Montant outil production Herbivores",IF(AND(F56&gt;=50000,C45="VRAI"),"Montant outil production Granivores",IF(AND(C37="VRAI",C45="VRAI",F56&gt;=50000),"Montant outil production Herbivores",IF(AND(C37="FAUX",C45="FAUX",F56&gt;=50000),"Montant outil production Autre","Montant outil production"))))</f>
        <v>Montant outil production</v>
      </c>
      <c r="C65" s="48">
        <f>IF(C37="VRAI",C62,IF(C45="Vrai",C64,IF(AND(C37="VRAI",C45="VRAI"),C62,IF(AND(C37="FAUX",C45="FAUX"),C63,""))))</f>
        <v>0</v>
      </c>
      <c r="D65" s="55"/>
      <c r="E65" s="9"/>
      <c r="F65" s="9"/>
      <c r="G65" s="9"/>
      <c r="H65" s="9"/>
      <c r="I65" s="9"/>
      <c r="J65" s="9"/>
      <c r="K65" s="9"/>
      <c r="L65" s="9"/>
    </row>
    <row r="66" spans="2:12">
      <c r="B66" s="76" t="s">
        <v>16</v>
      </c>
      <c r="C66" s="78" t="str">
        <f>IF(AND(I36=0,C59="Non Eligible",C60="Non Eligible",C61="Non Eligible"),C65,IF(I36=0,C59+C60+C61+C65,"Renseignez toutes les cellules griséés"))</f>
        <v>Renseignez toutes les cellules griséés</v>
      </c>
      <c r="D66" s="9"/>
      <c r="E66" s="9"/>
      <c r="F66" s="9"/>
      <c r="G66" s="9"/>
      <c r="H66" s="9"/>
      <c r="I66" s="9"/>
      <c r="J66" s="9"/>
      <c r="K66" s="9"/>
      <c r="L66" s="9"/>
    </row>
    <row r="67" spans="2:12">
      <c r="B67" s="77"/>
      <c r="C67" s="79"/>
      <c r="D67" s="9"/>
      <c r="E67" s="9"/>
      <c r="F67" s="9"/>
      <c r="G67" s="9"/>
      <c r="H67" s="9"/>
      <c r="I67" s="9"/>
      <c r="J67" s="9"/>
      <c r="K67" s="9"/>
      <c r="L67" s="9"/>
    </row>
    <row r="68" spans="2:12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2:12" ht="24" customHeight="1">
      <c r="B69" s="53" t="s">
        <v>9</v>
      </c>
      <c r="C69" s="54">
        <f>IFERROR((C66*0.4),0)</f>
        <v>0</v>
      </c>
      <c r="D69" s="9"/>
      <c r="E69" s="9"/>
      <c r="F69" s="9"/>
      <c r="G69" s="9"/>
      <c r="H69" s="9"/>
      <c r="I69" s="9"/>
      <c r="J69" s="9"/>
      <c r="K69" s="9"/>
      <c r="L69" s="9"/>
    </row>
    <row r="70" spans="2:12" ht="24" customHeight="1">
      <c r="B70" s="53" t="s">
        <v>8</v>
      </c>
      <c r="C70" s="54">
        <f>IFERROR((C66*0.6),0)</f>
        <v>0</v>
      </c>
      <c r="D70" s="9"/>
      <c r="E70" s="9"/>
      <c r="F70" s="9"/>
      <c r="G70" s="9"/>
      <c r="H70" s="9"/>
      <c r="I70" s="9"/>
      <c r="J70" s="9"/>
      <c r="K70" s="9"/>
      <c r="L70" s="9"/>
    </row>
  </sheetData>
  <sheetProtection sheet="1" formatCells="0" formatColumns="0" formatRows="0" insertColumns="0" insertRows="0" insertHyperlinks="0" deleteColumns="0" deleteRows="0" sort="0" autoFilter="0" pivotTables="0"/>
  <mergeCells count="60">
    <mergeCell ref="I34:J34"/>
    <mergeCell ref="I35:J35"/>
    <mergeCell ref="I36:J36"/>
    <mergeCell ref="L20:M20"/>
    <mergeCell ref="L21:M21"/>
    <mergeCell ref="L22:M22"/>
    <mergeCell ref="L23:M23"/>
    <mergeCell ref="I32:J32"/>
    <mergeCell ref="I33:J33"/>
    <mergeCell ref="I31:J31"/>
    <mergeCell ref="I24:J24"/>
    <mergeCell ref="I21:J21"/>
    <mergeCell ref="I22:J22"/>
    <mergeCell ref="I30:J30"/>
    <mergeCell ref="I28:J28"/>
    <mergeCell ref="I29:J29"/>
    <mergeCell ref="L15:M15"/>
    <mergeCell ref="L16:M16"/>
    <mergeCell ref="L17:M17"/>
    <mergeCell ref="L18:M18"/>
    <mergeCell ref="L19:M19"/>
    <mergeCell ref="B66:B67"/>
    <mergeCell ref="C66:C67"/>
    <mergeCell ref="B24:D25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8:C58"/>
    <mergeCell ref="B27:C27"/>
    <mergeCell ref="B47:D47"/>
    <mergeCell ref="B39:C39"/>
    <mergeCell ref="B23:D23"/>
    <mergeCell ref="I15:J15"/>
    <mergeCell ref="I16:J16"/>
    <mergeCell ref="B17:D17"/>
    <mergeCell ref="C18:D18"/>
    <mergeCell ref="C20:D20"/>
    <mergeCell ref="C22:D22"/>
    <mergeCell ref="B21:D21"/>
    <mergeCell ref="B19:D19"/>
    <mergeCell ref="I17:J17"/>
    <mergeCell ref="I18:J18"/>
    <mergeCell ref="I19:J19"/>
    <mergeCell ref="I25:J25"/>
    <mergeCell ref="I26:J26"/>
    <mergeCell ref="I27:J27"/>
    <mergeCell ref="I20:J20"/>
    <mergeCell ref="I23:J23"/>
    <mergeCell ref="B4:G6"/>
    <mergeCell ref="E7:G7"/>
    <mergeCell ref="C14:D14"/>
    <mergeCell ref="C15:D15"/>
    <mergeCell ref="I14:J14"/>
    <mergeCell ref="B11:B12"/>
  </mergeCells>
  <phoneticPr fontId="12" type="noConversion"/>
  <dataValidations count="5">
    <dataValidation type="list" allowBlank="1" showInputMessage="1" sqref="C18:D18" xr:uid="{32FE7662-DA23-46FC-B12C-80F4FCBD589F}">
      <formula1>IF(AND(C14="Jeune Agriculteur",C15="Non"),Zone,ZN)</formula1>
    </dataValidation>
    <dataValidation type="list" allowBlank="1" showInputMessage="1" showErrorMessage="1" sqref="C14:D14" xr:uid="{F6C4195A-0B46-42B8-A2BE-9D6986E0AAFB}">
      <formula1>"Nouvel Agriculteur,Jeune Agriculteur"</formula1>
    </dataValidation>
    <dataValidation type="list" allowBlank="1" showInputMessage="1" showErrorMessage="1" sqref="C15:D15" xr:uid="{F5FD9BEB-E41B-40AD-BAB0-55AEFBA762D1}">
      <formula1>"Oui,Non"</formula1>
    </dataValidation>
    <dataValidation type="list" allowBlank="1" showInputMessage="1" showErrorMessage="1" sqref="C20:D20" xr:uid="{67DBB681-B9E1-416B-A7E7-93A0FA5B108C}">
      <formula1>IF(AND(C15="Non",$C$14="Jeune Agriculteur"),ON,ZN)</formula1>
    </dataValidation>
    <dataValidation type="list" allowBlank="1" showInputMessage="1" showErrorMessage="1" sqref="C22:D22" xr:uid="{9700A4F9-52DD-4C5D-9A5E-D978253AADB5}">
      <formula1>IF(AND(C15="Non",$C$14="Jeune Agriculteur"),AB,ZN)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calculette</vt:lpstr>
      <vt:lpstr>AB</vt:lpstr>
      <vt:lpstr>ON</vt:lpstr>
      <vt:lpstr>ZN</vt:lpstr>
      <vt:lpstr>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Marie-Laure LAGARDE</dc:creator>
  <cp:lastModifiedBy>Sandrine BEASSE</cp:lastModifiedBy>
  <cp:lastPrinted>2023-02-28T08:09:47Z</cp:lastPrinted>
  <dcterms:created xsi:type="dcterms:W3CDTF">2015-06-05T18:19:34Z</dcterms:created>
  <dcterms:modified xsi:type="dcterms:W3CDTF">2025-02-17T16:33:18Z</dcterms:modified>
</cp:coreProperties>
</file>