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Operationnel\2014-2020\07_Comites\072_Instances_Selection\IS_20171211_FEADER\CR_ICP\"/>
    </mc:Choice>
  </mc:AlternateContent>
  <bookViews>
    <workbookView xWindow="0" yWindow="0" windowWidth="28800" windowHeight="12435"/>
  </bookViews>
  <sheets>
    <sheet name="CR-ICP" sheetId="1" r:id="rId1"/>
  </sheets>
  <externalReferences>
    <externalReference r:id="rId2"/>
    <externalReference r:id="rId3"/>
  </externalReferences>
  <definedNames>
    <definedName name="_xlnm._FilterDatabase" localSheetId="0" hidden="1">'CR-ICP'!#REF!</definedName>
    <definedName name="Date_consu_fin" localSheetId="0">[2]Annexe!$A$4:$A$14</definedName>
    <definedName name="Date_consu_fin">#REF!</definedName>
    <definedName name="_xlnm.Print_Titles" localSheetId="0">'CR-ICP'!$16:$20</definedName>
    <definedName name="_xlnm.Print_Area" localSheetId="0">'CR-ICP'!$A$1:$AD$99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99" i="1" l="1"/>
  <c r="AN99" i="1"/>
  <c r="AO98" i="1"/>
  <c r="AN98" i="1"/>
  <c r="H97" i="1"/>
  <c r="I90" i="1"/>
  <c r="I89" i="1"/>
  <c r="H87" i="1"/>
  <c r="G87" i="1"/>
  <c r="L89" i="1" s="1"/>
  <c r="AO84" i="1"/>
  <c r="AN84" i="1"/>
  <c r="AO83" i="1"/>
  <c r="AN83" i="1"/>
  <c r="AO82" i="1"/>
  <c r="AN82" i="1"/>
  <c r="AO81" i="1"/>
  <c r="AN81" i="1"/>
  <c r="AO80" i="1"/>
  <c r="AN80" i="1"/>
  <c r="AO79" i="1"/>
  <c r="AN79" i="1"/>
  <c r="AO78" i="1"/>
  <c r="AN78" i="1"/>
  <c r="AO77" i="1"/>
  <c r="AN77" i="1"/>
  <c r="AO76" i="1"/>
  <c r="AN76" i="1"/>
  <c r="AO75" i="1"/>
  <c r="AN75" i="1"/>
  <c r="AO74" i="1"/>
  <c r="AN74" i="1"/>
  <c r="AO73" i="1"/>
  <c r="AN73" i="1"/>
  <c r="AO72" i="1"/>
  <c r="AN72" i="1"/>
  <c r="AO71" i="1"/>
  <c r="AN71" i="1"/>
  <c r="AO70" i="1"/>
  <c r="AN70" i="1"/>
  <c r="AO69" i="1"/>
  <c r="AN69" i="1"/>
  <c r="AO68" i="1"/>
  <c r="AN68" i="1"/>
  <c r="AO67" i="1"/>
  <c r="AN67" i="1"/>
  <c r="AO66" i="1"/>
  <c r="AN66" i="1"/>
  <c r="AO65" i="1"/>
  <c r="AN65" i="1"/>
  <c r="AO64" i="1"/>
  <c r="AN64" i="1"/>
  <c r="AO63" i="1"/>
  <c r="AN63" i="1"/>
  <c r="AO62" i="1"/>
  <c r="AN62" i="1"/>
  <c r="H61" i="1"/>
  <c r="H51" i="1"/>
  <c r="G51" i="1"/>
  <c r="J53" i="1" s="1"/>
  <c r="AO48" i="1"/>
  <c r="AN48" i="1"/>
  <c r="AO47" i="1"/>
  <c r="AN47" i="1"/>
  <c r="AO46" i="1"/>
  <c r="AN46" i="1"/>
  <c r="AO45" i="1"/>
  <c r="AN45" i="1"/>
  <c r="AO44" i="1"/>
  <c r="AN44" i="1"/>
  <c r="AO43" i="1"/>
  <c r="AN43" i="1"/>
  <c r="AO42" i="1"/>
  <c r="AN42" i="1"/>
  <c r="AO41" i="1"/>
  <c r="AN41" i="1"/>
  <c r="AO40" i="1"/>
  <c r="AN40" i="1"/>
  <c r="AO39" i="1"/>
  <c r="AN39" i="1"/>
  <c r="AO38" i="1"/>
  <c r="AN38" i="1"/>
  <c r="AO37" i="1"/>
  <c r="AN37" i="1"/>
  <c r="AO36" i="1"/>
  <c r="AN36" i="1"/>
  <c r="AO35" i="1"/>
  <c r="AN35" i="1"/>
  <c r="AO34" i="1"/>
  <c r="AN34" i="1"/>
  <c r="AO33" i="1"/>
  <c r="AN33" i="1"/>
  <c r="AO32" i="1"/>
  <c r="AN32" i="1"/>
  <c r="AO31" i="1"/>
  <c r="AN31" i="1"/>
  <c r="AO30" i="1"/>
  <c r="AN30" i="1"/>
  <c r="AO29" i="1"/>
  <c r="AN29" i="1"/>
  <c r="AO28" i="1"/>
  <c r="AN28" i="1"/>
  <c r="AO27" i="1"/>
  <c r="AN27" i="1"/>
  <c r="AO26" i="1"/>
  <c r="AN26" i="1"/>
  <c r="AO25" i="1"/>
  <c r="AN25" i="1"/>
  <c r="AO24" i="1"/>
  <c r="AN24" i="1"/>
  <c r="AO23" i="1"/>
  <c r="J89" i="1" s="1"/>
  <c r="AN23" i="1"/>
  <c r="AO22" i="1"/>
  <c r="AN22" i="1"/>
  <c r="H21" i="1"/>
  <c r="I14" i="1"/>
  <c r="J13" i="1"/>
  <c r="I13" i="1"/>
  <c r="H11" i="1"/>
  <c r="G11" i="1"/>
  <c r="L13" i="1" s="1"/>
  <c r="V7" i="1"/>
  <c r="Y6" i="1"/>
  <c r="X6" i="1"/>
  <c r="W6" i="1"/>
  <c r="V6" i="1"/>
  <c r="U4" i="1"/>
  <c r="J3" i="1"/>
  <c r="K53" i="1" l="1"/>
  <c r="L53" i="1"/>
  <c r="K13" i="1"/>
  <c r="I53" i="1"/>
  <c r="I54" i="1"/>
  <c r="K89" i="1"/>
</calcChain>
</file>

<file path=xl/sharedStrings.xml><?xml version="1.0" encoding="utf-8"?>
<sst xmlns="http://schemas.openxmlformats.org/spreadsheetml/2006/main" count="799" uniqueCount="317">
  <si>
    <t>Synthèse ICP</t>
  </si>
  <si>
    <t>Nbre dossiers</t>
  </si>
  <si>
    <t>Coût total</t>
  </si>
  <si>
    <t>Montant Aides publiques</t>
  </si>
  <si>
    <t>Montant UE</t>
  </si>
  <si>
    <t>Dossiers à programmer</t>
  </si>
  <si>
    <t>Dossiers à déprogrammer/reprogrammer</t>
  </si>
  <si>
    <t>Mesure</t>
  </si>
  <si>
    <t>DEMANDEUR</t>
  </si>
  <si>
    <t>PROJET</t>
  </si>
  <si>
    <t>FINANCEMENT</t>
  </si>
  <si>
    <t>SELECTION</t>
  </si>
  <si>
    <t>Modification de programmation</t>
  </si>
  <si>
    <t>Données financières</t>
  </si>
  <si>
    <t>Contreparties publiques (en €)</t>
  </si>
  <si>
    <t>FEADER</t>
  </si>
  <si>
    <t xml:space="preserve">Contrepartie privée </t>
  </si>
  <si>
    <t>Type opérations</t>
  </si>
  <si>
    <t>N° OSIRIS</t>
  </si>
  <si>
    <t>Bénéficiaire</t>
  </si>
  <si>
    <t>Adresse</t>
  </si>
  <si>
    <t>Complément d'adresse</t>
  </si>
  <si>
    <t>Code postal + commune</t>
  </si>
  <si>
    <t>Département</t>
  </si>
  <si>
    <t>Localisation de l'opération : Code postal + commune</t>
  </si>
  <si>
    <t>Description opération</t>
  </si>
  <si>
    <t xml:space="preserve">Coût total (en €) </t>
  </si>
  <si>
    <t>Assiette éligible retenue (en €)</t>
  </si>
  <si>
    <t xml:space="preserve">Total des aides publiques (en €) </t>
  </si>
  <si>
    <t>Taux d'aide publique/ Assiette éligible retenue</t>
  </si>
  <si>
    <t>Région</t>
  </si>
  <si>
    <t>Etat</t>
  </si>
  <si>
    <t>Conseil départemental</t>
  </si>
  <si>
    <t>Agence de l'Eau Loire-Bretagne</t>
  </si>
  <si>
    <t>Agence de l'Eau Adour-Garonne</t>
  </si>
  <si>
    <t>Autre financeur public</t>
  </si>
  <si>
    <t>Autofinancement du MO public</t>
  </si>
  <si>
    <t>FEADER (en €)</t>
  </si>
  <si>
    <t>Taux de confinancement FEADER/total aide publique</t>
  </si>
  <si>
    <t>Financement privé (en €)</t>
  </si>
  <si>
    <t>Date du comité technique</t>
  </si>
  <si>
    <t>Avis du comité technique</t>
  </si>
  <si>
    <t>Procédure de sélection</t>
  </si>
  <si>
    <t>Date ICP</t>
  </si>
  <si>
    <t>Type de modification</t>
  </si>
  <si>
    <t>Commentaires</t>
  </si>
  <si>
    <t>Avis de l'instance de consultation des partenaires</t>
  </si>
  <si>
    <t>Opération</t>
  </si>
  <si>
    <t>4.1.3</t>
  </si>
  <si>
    <t>EARL MOYET -MIGAUD</t>
  </si>
  <si>
    <t>376 route de Montour</t>
  </si>
  <si>
    <t>16200 NERCILLAC</t>
  </si>
  <si>
    <t>Charente</t>
  </si>
  <si>
    <t>Héliosec
Interceps</t>
  </si>
  <si>
    <t>Avis favorable</t>
  </si>
  <si>
    <t>AAP</t>
  </si>
  <si>
    <t>Non</t>
  </si>
  <si>
    <t>Plan végétal environnement</t>
  </si>
  <si>
    <t>RAGOT Guillaume</t>
  </si>
  <si>
    <t xml:space="preserve"> Rue de la Croix</t>
  </si>
  <si>
    <t>16700 TUZIE</t>
  </si>
  <si>
    <t>Herse étrille
Bineuse
Système autoguidage</t>
  </si>
  <si>
    <t>EARL METAYER</t>
  </si>
  <si>
    <t xml:space="preserve"> La Meulière</t>
  </si>
  <si>
    <t>16250 CHADURIE</t>
  </si>
  <si>
    <t>Système de guidage
Equipements épandeur d'engrais
Autoguidage</t>
  </si>
  <si>
    <t>EARL DES POMMERADES</t>
  </si>
  <si>
    <t>15 rue du Chail</t>
  </si>
  <si>
    <t>16200 JARNAC</t>
  </si>
  <si>
    <t>Cultivateur + interceps
Tondeuse/gyrobroyeur</t>
  </si>
  <si>
    <t>SARL LA GRANGE NEUVE</t>
  </si>
  <si>
    <t>1 rue Christian BALLET</t>
  </si>
  <si>
    <t>16120 BONNEUIL</t>
  </si>
  <si>
    <t>Pulvérisateur confiné avec panneaux récupérateurs</t>
  </si>
  <si>
    <t>Oui</t>
  </si>
  <si>
    <t>SARL DU GRAND FIEF</t>
  </si>
  <si>
    <t>89 rue de Chez Guérin</t>
  </si>
  <si>
    <t>16300 CRITEUIL-LA-MAGDELEINE</t>
  </si>
  <si>
    <t>Interceps
Rince bidons</t>
  </si>
  <si>
    <t>SCEA DOMAINE DE BELLAIR</t>
  </si>
  <si>
    <t>757 route de Bellair</t>
  </si>
  <si>
    <t>16100 BOUTIERS-SAINT-TROJAN</t>
  </si>
  <si>
    <t>Pulvérisateur confiné avec panneaux récupérateurs
Héliosec</t>
  </si>
  <si>
    <t>SCEV GUILLON</t>
  </si>
  <si>
    <t>7  rue du Coteaux</t>
  </si>
  <si>
    <t>16130 SEGONZAC</t>
  </si>
  <si>
    <t>Héliosec
Mélangeur
Cuve intermédiaire
Station de relevage
Balance électrique</t>
  </si>
  <si>
    <t>EARL LES BUSSADES Frédéric (VERNOUX)</t>
  </si>
  <si>
    <t xml:space="preserve"> Lieu-dit Villeneuve</t>
  </si>
  <si>
    <t>17430 TONNAY-CHARENTE</t>
  </si>
  <si>
    <t>Charente-Maritime</t>
  </si>
  <si>
    <t>herse étrille, bineuse, autoguidage par caméra pour bineuse</t>
  </si>
  <si>
    <t>EARL DE MONTRICHARD Ludovic (ETOURNEAU)</t>
  </si>
  <si>
    <t>2 route de Montrichard</t>
  </si>
  <si>
    <t>17380 LANDES</t>
  </si>
  <si>
    <t>POULAILLEAU Eric</t>
  </si>
  <si>
    <t>13 impasse des ormeaux</t>
  </si>
  <si>
    <t>17400 ESSOUVERT</t>
  </si>
  <si>
    <t>BOURDRON Pascal</t>
  </si>
  <si>
    <t>6 Rue chez Pelletier</t>
  </si>
  <si>
    <t>17800 SAINT-QUANTIN-DE-RANCANNE</t>
  </si>
  <si>
    <t>pulvérisateur confiné face par face PR</t>
  </si>
  <si>
    <t>POISSON Xavier</t>
  </si>
  <si>
    <t>40 rue du château</t>
  </si>
  <si>
    <t>17700 BREUIL-LA-REORTE</t>
  </si>
  <si>
    <t>herse étrille rotative, barre de guidage pour herse</t>
  </si>
  <si>
    <t>SCEA LOGIS DE SAINT MARTIN</t>
  </si>
  <si>
    <t xml:space="preserve"> La Chèvrelière – Gournay Loize</t>
  </si>
  <si>
    <t>79110 ALLOINAY</t>
  </si>
  <si>
    <t>Deux-Sèvres</t>
  </si>
  <si>
    <t>Achat d’une herse étrille avec un système de guidage automatisé</t>
  </si>
  <si>
    <t>GAEC LA FERME DUMOULIN</t>
  </si>
  <si>
    <t xml:space="preserve"> Chauffour</t>
  </si>
  <si>
    <t>79330 SAINT-VARENT</t>
  </si>
  <si>
    <t>Ensemble de Guidage Automatisé sur Bineuse</t>
  </si>
  <si>
    <t>EARL MASSE</t>
  </si>
  <si>
    <t>18 Rue De L’Église</t>
  </si>
  <si>
    <t>79360 GRANZAY-GRIPT</t>
  </si>
  <si>
    <t>Bineuse</t>
  </si>
  <si>
    <t>EARL HERAULT</t>
  </si>
  <si>
    <t xml:space="preserve"> Terzay</t>
  </si>
  <si>
    <t>79100 OIRON</t>
  </si>
  <si>
    <t>Achat d’un semoir semis direct</t>
  </si>
  <si>
    <t>GAEC DES MAISONS NEUVES</t>
  </si>
  <si>
    <t xml:space="preserve"> Rue De Coulon</t>
  </si>
  <si>
    <t>79410 SAINT-REMY</t>
  </si>
  <si>
    <t>Achat d’une bineuse et Options pulvérisateur (DPAE, Coupure Tronçon et Guidage par GPS, Sélection Automatique des Buses)</t>
  </si>
  <si>
    <t>GALLET Romain</t>
  </si>
  <si>
    <t>7 Chemin du Pilori – Les Hérolles</t>
  </si>
  <si>
    <t>86290 COULONGES</t>
  </si>
  <si>
    <t>Vienne</t>
  </si>
  <si>
    <t>86290 COULONGES (86)</t>
  </si>
  <si>
    <t>herse étrille</t>
  </si>
  <si>
    <t>LELONG  Pierre Jean</t>
  </si>
  <si>
    <t>10 Boisneau</t>
  </si>
  <si>
    <t>86350 CHATEAU-GARNIER</t>
  </si>
  <si>
    <t>SCEA ZEPHYR</t>
  </si>
  <si>
    <t xml:space="preserve"> La Vergne</t>
  </si>
  <si>
    <t>86250 CHATAIN</t>
  </si>
  <si>
    <t>semoir semis direct</t>
  </si>
  <si>
    <t>EARL de la Grande Saunière</t>
  </si>
  <si>
    <t xml:space="preserve"> La Grande Saunière</t>
  </si>
  <si>
    <t>86250 LA CHAPELLE-BATON</t>
  </si>
  <si>
    <t>86250 LA CHAPELLE-BATON (86)</t>
  </si>
  <si>
    <t>Efface Trace</t>
  </si>
  <si>
    <t>Avis défavorable -  projet inéligible PDR</t>
  </si>
  <si>
    <t>RPOC040116DT0160067</t>
  </si>
  <si>
    <t>GAEC FERME DES TEMPLIERS</t>
  </si>
  <si>
    <t>Le Loubeau</t>
  </si>
  <si>
    <t>16410 FOUQUEBRUNE</t>
  </si>
  <si>
    <t>16410 - Fouquebrune</t>
  </si>
  <si>
    <t>Ecimeuse (12 mètres)
Herse étrille
Bineuse 
Déchaumeur grandes cultures
Semoir petites graines - Semis combiné au déchaumeur
Système autoguidage sur bineuse</t>
  </si>
  <si>
    <t>Reprogrammation</t>
  </si>
  <si>
    <t>Changement de statut (bénéficiaire précédent : DESCHAMPS Antoine)</t>
  </si>
  <si>
    <t>DUROSIER Rémy</t>
  </si>
  <si>
    <t>65 rue d’Angoulême</t>
  </si>
  <si>
    <t>16290 HIERSAC</t>
  </si>
  <si>
    <t>16290 - Hiersac</t>
  </si>
  <si>
    <t xml:space="preserve">Aménagement piste de lavage effluents phytosanitaires
Actisol
</t>
  </si>
  <si>
    <t>Changement de projet : annulation du terrassement et de la maçonnerie de la plateforme de lavage</t>
  </si>
  <si>
    <t>SAS MAINE DU TREUIL</t>
  </si>
  <si>
    <t>15 rue de Gâte Chien</t>
  </si>
  <si>
    <t>16100 JAVREZAC</t>
  </si>
  <si>
    <t>16100 - Javrezac</t>
  </si>
  <si>
    <t>Pulvérisateur à panneaux récupérateurs</t>
  </si>
  <si>
    <t xml:space="preserve">50 800,00 € </t>
  </si>
  <si>
    <t xml:space="preserve">13 000,00 € </t>
  </si>
  <si>
    <t xml:space="preserve">5 200,00 € </t>
  </si>
  <si>
    <t>Plafond des 40 000 € HT dépassé sur la durée de la programmation européenne 2015-2020</t>
  </si>
  <si>
    <t>RPOC040116DT0790114</t>
  </si>
  <si>
    <t>RICHARD FLORENCE</t>
  </si>
  <si>
    <t>12 Chemin des Noues</t>
  </si>
  <si>
    <t>79350 AMAILLOUX</t>
  </si>
  <si>
    <t>79350 - Amailloux</t>
  </si>
  <si>
    <t>Achat de plusieurs GPS, station météo, embarquée, compteur volumétrique et rouleau FACA et coupe Bordure</t>
  </si>
  <si>
    <t>Déprogrammation</t>
  </si>
  <si>
    <t>Dossier annulé</t>
  </si>
  <si>
    <t>RPOC040116DT0790113</t>
  </si>
  <si>
    <t>2 Impasse des Écoliers - Semoussais</t>
  </si>
  <si>
    <t>79110 AUBIGNE</t>
  </si>
  <si>
    <t>79110 - Aubigne</t>
  </si>
  <si>
    <t>Achat d'une herse étrille rotative, d'une bineuse et d'un système de guidage RTK</t>
  </si>
  <si>
    <t>6.1.1</t>
  </si>
  <si>
    <t>LANDREVIE Mickaël</t>
  </si>
  <si>
    <t>La Braconne d’Yvrac</t>
  </si>
  <si>
    <t>16110 YVRAC ET MALLEYRAND</t>
  </si>
  <si>
    <t>16150 - Chirac</t>
  </si>
  <si>
    <t>Installation individuelle par reprise de l’exploitation de son père avec vente directe de foin</t>
  </si>
  <si>
    <t>FE</t>
  </si>
  <si>
    <t>DJA</t>
  </si>
  <si>
    <t>DUMAS Nicolas</t>
  </si>
  <si>
    <t>2 rue de la rivière</t>
  </si>
  <si>
    <t>Les Thibauds</t>
  </si>
  <si>
    <t>16140 AMBERAC</t>
  </si>
  <si>
    <t>16140 - Amberac</t>
  </si>
  <si>
    <t>Installation individuelle en Élevage d’ânes pour produire du lait d’ânesse biologique vendu en laboratoire ou transformé en savons et en cosmétique.</t>
  </si>
  <si>
    <t>FARRE Aurélie</t>
  </si>
  <si>
    <t>6 chemin du figuier</t>
  </si>
  <si>
    <t>16220 VILHONNEUR</t>
  </si>
  <si>
    <t>16220 - Vilhonneur</t>
  </si>
  <si>
    <t>Installation individuelle en maraîchage biologique avec vente directe et en AMAP.</t>
  </si>
  <si>
    <t>GRIMAUD Camille</t>
  </si>
  <si>
    <t>Le grole bagnade</t>
  </si>
  <si>
    <t>16450 SAINT LAURENT DE CERIS</t>
  </si>
  <si>
    <t>16450 - Saint-Laurent-de-Ceris</t>
  </si>
  <si>
    <t>Installation HCF en individuelle en production caprine bio</t>
  </si>
  <si>
    <t>LALLUT Benjamin</t>
  </si>
  <si>
    <t>4 rue du Courtioux</t>
  </si>
  <si>
    <t>16140 MARCILLAC LANVILLE</t>
  </si>
  <si>
    <t>16170 - Genac-Bignac</t>
  </si>
  <si>
    <t>Installation individuelle
en céréales, reprise en
fermage de la totalité
d’une exploitation.</t>
  </si>
  <si>
    <t>BLUTEAU Gilles</t>
  </si>
  <si>
    <t>La Thibauderie</t>
  </si>
  <si>
    <t>16360 CONDEON</t>
  </si>
  <si>
    <t>16360 - Condeon</t>
  </si>
  <si>
    <t>Installation en GAEC avec son frère, développement de l’élevage caprin et création d’un atelier de transformation-vente directe de fromages et yahourts.</t>
  </si>
  <si>
    <t>MASSE Ludovic</t>
  </si>
  <si>
    <t>Le petit bonneuil</t>
  </si>
  <si>
    <t>16120 NONAVILLE</t>
  </si>
  <si>
    <t>16120 - Nonaville</t>
  </si>
  <si>
    <t>Installation HCF et en individuelle  par reprise d’une exploitation en fermage en viticulture et céréales.</t>
  </si>
  <si>
    <t>DUDOUIT Florian</t>
  </si>
  <si>
    <t>La Vergne Bouton</t>
  </si>
  <si>
    <t>16500 BRILLAC</t>
  </si>
  <si>
    <t>16500 - Brillac</t>
  </si>
  <si>
    <t>Installation en GAEC avec son père en VA, développement de l’atelier allaitant</t>
  </si>
  <si>
    <t>GOUDET Fanny</t>
  </si>
  <si>
    <t>Le Jard</t>
  </si>
  <si>
    <t>16410 VOUZAN</t>
  </si>
  <si>
    <t>16410 - Vouzan</t>
  </si>
  <si>
    <t>Installation sociétaire avec une autre JA, mise en place d’un atelier de transformation fromagère</t>
  </si>
  <si>
    <t>PINEAU Tony</t>
  </si>
  <si>
    <t>1 rue de la petite ouche</t>
  </si>
  <si>
    <t>Le maine fayat</t>
  </si>
  <si>
    <t>16120 - Bonneuil</t>
  </si>
  <si>
    <t>Reprise de l’exploitation de sa mère en EARL unipersonnelle en viticulture</t>
  </si>
  <si>
    <t>FAUCHARD Xavier</t>
  </si>
  <si>
    <t>Les Terrières</t>
  </si>
  <si>
    <t>16500 SAINT MAURICE DES LIONS</t>
  </si>
  <si>
    <t>16500 - Saint-Maurice-des-Lions</t>
  </si>
  <si>
    <t>Installation individuelle, création d’une activité de paysan boulanger</t>
  </si>
  <si>
    <t>RPOC060117DT0170023</t>
  </si>
  <si>
    <t>AVINIO Alexandre</t>
  </si>
  <si>
    <t>8 chemin de la fromagerie</t>
  </si>
  <si>
    <t>/</t>
  </si>
  <si>
    <t>17150 NIEUL LE VIROUIL</t>
  </si>
  <si>
    <t>17150 - Nieul-le-Virouil</t>
  </si>
  <si>
    <t>ITP en zone de plaine Céréales et vaches allaitantes Investissements retenus : 121000€</t>
  </si>
  <si>
    <t>RPOC060117DT0170022</t>
  </si>
  <si>
    <t>GAUDIN Charlotte</t>
  </si>
  <si>
    <t>12 bis petite rue de l’augerie</t>
  </si>
  <si>
    <t>17290 FORGES</t>
  </si>
  <si>
    <t>17290 - Forges</t>
  </si>
  <si>
    <t>ITP en zone de plaine Céréales et bovins lait Investissements retenus : 755200€</t>
  </si>
  <si>
    <t>CEYRAL Julien</t>
  </si>
  <si>
    <t>3 impasse Eugène Charron</t>
  </si>
  <si>
    <t>17700 - Saint-Saturnin-du-Bois</t>
  </si>
  <si>
    <t>ITP zone défavorisée COP en AB, transfo en farines et pains Investissements :110050€</t>
  </si>
  <si>
    <t>FRIGANT Julien</t>
  </si>
  <si>
    <t>22 rue du stade</t>
  </si>
  <si>
    <t>17330 - Courant</t>
  </si>
  <si>
    <t>ITP zone défavorisée, GAEC, productions COP Investissements retenus : 277980€</t>
  </si>
  <si>
    <t>RPOC60117DT0790076</t>
  </si>
  <si>
    <t>CHARTREU Baptiste</t>
  </si>
  <si>
    <t>4, rue des Ecoles</t>
  </si>
  <si>
    <t>79270 LE VANNEAU – IRLEAU</t>
  </si>
  <si>
    <t>79210 - Usseau</t>
  </si>
  <si>
    <t>Création d’un GAEC avec un tiers. Reprise d’une exploitation</t>
  </si>
  <si>
    <t>RPOC60117DT0790075</t>
  </si>
  <si>
    <t>GELOT Romain</t>
  </si>
  <si>
    <t>9, impasse des Coquelicots</t>
  </si>
  <si>
    <t>79210 SAINT GEORGES DE REX</t>
  </si>
  <si>
    <t>79210 - Saint-Georges-de-Rex</t>
  </si>
  <si>
    <t>Création d’un GAEC avec son père</t>
  </si>
  <si>
    <t>RPOC60117DT0790077</t>
  </si>
  <si>
    <t>GOULARD Antonin</t>
  </si>
  <si>
    <t>48, rue Bouteville</t>
  </si>
  <si>
    <t>79410 SAINT MAXIRE</t>
  </si>
  <si>
    <t>79410 - Saint-Maxire</t>
  </si>
  <si>
    <t>Entrée comme associé remplaçant dans GAEC familial</t>
  </si>
  <si>
    <t>RPOC60117DT0790078</t>
  </si>
  <si>
    <t>MARTIN Damien</t>
  </si>
  <si>
    <t>2, Bounot</t>
  </si>
  <si>
    <t>79170 PERIGNE</t>
  </si>
  <si>
    <t>79170 - Perigne</t>
  </si>
  <si>
    <t>Remplacement d’un associé dans GAEC familial</t>
  </si>
  <si>
    <t>PIERROIS Antoine</t>
  </si>
  <si>
    <t>Les Chagneries</t>
  </si>
  <si>
    <t>Moutiers sous Argenton</t>
  </si>
  <si>
    <t>79150 ARGENTONNAY</t>
  </si>
  <si>
    <t>79150 - Argentonnay</t>
  </si>
  <si>
    <t>Entrée comme associé remplaçant dans EARL familiale</t>
  </si>
  <si>
    <t>PORTRON Kevin</t>
  </si>
  <si>
    <t>Le Lac</t>
  </si>
  <si>
    <t>79340 LES FORGES</t>
  </si>
  <si>
    <t>79360 - Les Fosses</t>
  </si>
  <si>
    <t>SOUCHET Ludovic</t>
  </si>
  <si>
    <t>7, rue des Cèdres</t>
  </si>
  <si>
    <t>79170 ASNIERES EN POITOU</t>
  </si>
  <si>
    <t>79170 - Asnieres-en-Poitou</t>
  </si>
  <si>
    <t>Création exploitation céréalière</t>
  </si>
  <si>
    <t>VERGNAULT Julie</t>
  </si>
  <si>
    <t>20, rue de La Charrière</t>
  </si>
  <si>
    <t>79600 AVAILLES THOUARSAIS</t>
  </si>
  <si>
    <t>79600 - Boussais</t>
  </si>
  <si>
    <t>Reprise surfaces au GAEC LE PETIT BUISSON</t>
  </si>
  <si>
    <t>8.3.1</t>
  </si>
  <si>
    <t>Commune de Brossac</t>
  </si>
  <si>
    <t>Mairie</t>
  </si>
  <si>
    <t>16480 BROSSAC</t>
  </si>
  <si>
    <t>16480 - Brossac</t>
  </si>
  <si>
    <t>Création d’une piste DFCI</t>
  </si>
  <si>
    <t>Prévention des dommages causés aux forêts</t>
  </si>
  <si>
    <t>Commune de Courgeac</t>
  </si>
  <si>
    <t>16190 COURGEAC</t>
  </si>
  <si>
    <t>16190 - Courgeac</t>
  </si>
  <si>
    <t>Mise aux norme d’une piste DFCI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</si>
</sst>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dd/mm/yy;@"/>
    <numFmt numFmtId="166" formatCode="#,##0\ &quot;€&quot;"/>
    <numFmt numFmtId="167" formatCode="#,##0.00\ &quot;€&quot;"/>
    <numFmt numFmtId="168" formatCode="_(&quot;€&quot;* #,##0.00_);_(&quot;€&quot;* \(#,##0.00\);_(&quot;€&quot;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24"/>
      <color theme="1"/>
      <name val="Times New Roman"/>
      <family val="1"/>
    </font>
    <font>
      <sz val="12"/>
      <name val="Times New Roman"/>
      <family val="1"/>
    </font>
    <font>
      <b/>
      <sz val="20"/>
      <color theme="1"/>
      <name val="Times New Roman"/>
      <family val="1"/>
    </font>
    <font>
      <b/>
      <sz val="12"/>
      <color theme="0"/>
      <name val="Times New Roman"/>
      <family val="1"/>
    </font>
    <font>
      <b/>
      <sz val="12"/>
      <name val="Times New Roman"/>
      <family val="1"/>
    </font>
    <font>
      <sz val="12"/>
      <color theme="0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1"/>
      <color rgb="FF000000"/>
      <name val="Calibri"/>
      <family val="2"/>
      <charset val="1"/>
    </font>
    <font>
      <sz val="12"/>
      <color rgb="FF000000"/>
      <name val="Times New Roman"/>
      <family val="1"/>
    </font>
    <font>
      <b/>
      <sz val="18"/>
      <color theme="1"/>
      <name val="Times New Roman"/>
      <family val="1"/>
    </font>
    <font>
      <sz val="11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00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rgb="FFDDDDDD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theme="0"/>
      </bottom>
      <diagonal/>
    </border>
    <border>
      <left/>
      <right style="medium">
        <color indexed="64"/>
      </right>
      <top/>
      <bottom style="medium">
        <color theme="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theme="0"/>
      </top>
      <bottom style="medium">
        <color indexed="64"/>
      </bottom>
      <diagonal/>
    </border>
    <border>
      <left/>
      <right style="medium">
        <color indexed="64"/>
      </right>
      <top style="medium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DashDot">
        <color theme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rgb="FFFF0000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/>
  </cellStyleXfs>
  <cellXfs count="15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2" borderId="0" xfId="0" applyFont="1" applyFill="1"/>
    <xf numFmtId="0" fontId="2" fillId="0" borderId="0" xfId="0" applyFont="1" applyBorder="1"/>
    <xf numFmtId="0" fontId="2" fillId="0" borderId="0" xfId="0" applyFont="1" applyAlignment="1">
      <alignment wrapText="1"/>
    </xf>
    <xf numFmtId="1" fontId="2" fillId="0" borderId="0" xfId="0" applyNumberFormat="1" applyFont="1"/>
    <xf numFmtId="165" fontId="3" fillId="0" borderId="0" xfId="1" applyNumberFormat="1" applyFont="1" applyAlignment="1">
      <alignment vertical="center" wrapText="1"/>
    </xf>
    <xf numFmtId="0" fontId="4" fillId="0" borderId="0" xfId="1" applyNumberFormat="1" applyFont="1" applyAlignment="1">
      <alignment horizontal="center" vertical="center" wrapText="1"/>
    </xf>
    <xf numFmtId="14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/>
    <xf numFmtId="1" fontId="6" fillId="0" borderId="0" xfId="0" applyNumberFormat="1" applyFont="1"/>
    <xf numFmtId="0" fontId="3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166" fontId="2" fillId="0" borderId="0" xfId="0" applyNumberFormat="1" applyFont="1"/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167" fontId="8" fillId="4" borderId="8" xfId="0" applyNumberFormat="1" applyFont="1" applyFill="1" applyBorder="1" applyAlignment="1">
      <alignment horizontal="center" vertical="center" wrapText="1"/>
    </xf>
    <xf numFmtId="167" fontId="3" fillId="4" borderId="8" xfId="0" applyNumberFormat="1" applyFont="1" applyFill="1" applyBorder="1" applyAlignment="1">
      <alignment horizontal="center" vertical="center" wrapText="1"/>
    </xf>
    <xf numFmtId="167" fontId="3" fillId="4" borderId="9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4" fillId="0" borderId="0" xfId="1" applyNumberFormat="1" applyFont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center" wrapText="1"/>
    </xf>
    <xf numFmtId="0" fontId="2" fillId="0" borderId="13" xfId="0" applyFont="1" applyBorder="1" applyAlignment="1">
      <alignment horizontal="center"/>
    </xf>
    <xf numFmtId="0" fontId="2" fillId="0" borderId="13" xfId="0" applyFont="1" applyBorder="1"/>
    <xf numFmtId="1" fontId="2" fillId="0" borderId="13" xfId="0" applyNumberFormat="1" applyFont="1" applyBorder="1"/>
    <xf numFmtId="166" fontId="2" fillId="0" borderId="13" xfId="0" applyNumberFormat="1" applyFont="1" applyBorder="1"/>
    <xf numFmtId="0" fontId="3" fillId="0" borderId="13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center" vertical="center" wrapText="1"/>
    </xf>
    <xf numFmtId="166" fontId="2" fillId="0" borderId="13" xfId="0" applyNumberFormat="1" applyFont="1" applyFill="1" applyBorder="1" applyAlignment="1">
      <alignment horizontal="center" wrapText="1"/>
    </xf>
    <xf numFmtId="0" fontId="2" fillId="0" borderId="13" xfId="0" applyFont="1" applyBorder="1" applyAlignment="1">
      <alignment wrapText="1"/>
    </xf>
    <xf numFmtId="0" fontId="6" fillId="5" borderId="0" xfId="0" applyFont="1" applyFill="1" applyAlignment="1">
      <alignment horizontal="right"/>
    </xf>
    <xf numFmtId="0" fontId="6" fillId="5" borderId="0" xfId="0" applyFont="1" applyFill="1"/>
    <xf numFmtId="1" fontId="6" fillId="5" borderId="0" xfId="0" applyNumberFormat="1" applyFont="1" applyFill="1"/>
    <xf numFmtId="0" fontId="10" fillId="6" borderId="14" xfId="0" applyFont="1" applyFill="1" applyBorder="1" applyAlignment="1" applyProtection="1">
      <alignment horizontal="center" vertical="center" wrapText="1"/>
    </xf>
    <xf numFmtId="0" fontId="10" fillId="6" borderId="15" xfId="0" applyFont="1" applyFill="1" applyBorder="1" applyAlignment="1" applyProtection="1">
      <alignment horizontal="center" vertical="center" wrapText="1"/>
    </xf>
    <xf numFmtId="0" fontId="10" fillId="6" borderId="16" xfId="0" applyFont="1" applyFill="1" applyBorder="1" applyAlignment="1" applyProtection="1">
      <alignment horizontal="center" vertical="center" wrapText="1"/>
    </xf>
    <xf numFmtId="0" fontId="10" fillId="6" borderId="1" xfId="0" applyNumberFormat="1" applyFont="1" applyFill="1" applyBorder="1" applyAlignment="1" applyProtection="1">
      <alignment horizontal="center" vertical="center" wrapText="1"/>
    </xf>
    <xf numFmtId="0" fontId="10" fillId="6" borderId="17" xfId="0" applyNumberFormat="1" applyFont="1" applyFill="1" applyBorder="1" applyAlignment="1" applyProtection="1">
      <alignment horizontal="center" vertical="center" wrapText="1"/>
    </xf>
    <xf numFmtId="10" fontId="10" fillId="6" borderId="17" xfId="0" applyNumberFormat="1" applyFont="1" applyFill="1" applyBorder="1" applyAlignment="1" applyProtection="1">
      <alignment horizontal="center" vertical="center" wrapText="1"/>
    </xf>
    <xf numFmtId="0" fontId="10" fillId="6" borderId="2" xfId="0" applyNumberFormat="1" applyFont="1" applyFill="1" applyBorder="1" applyAlignment="1" applyProtection="1">
      <alignment horizontal="center" vertical="center" wrapText="1"/>
    </xf>
    <xf numFmtId="14" fontId="10" fillId="6" borderId="18" xfId="0" applyNumberFormat="1" applyFont="1" applyFill="1" applyBorder="1" applyAlignment="1" applyProtection="1">
      <alignment horizontal="center" vertical="center" wrapText="1"/>
    </xf>
    <xf numFmtId="0" fontId="10" fillId="6" borderId="18" xfId="0" applyFont="1" applyFill="1" applyBorder="1" applyAlignment="1" applyProtection="1">
      <alignment horizontal="center" vertical="center" wrapText="1"/>
    </xf>
    <xf numFmtId="0" fontId="10" fillId="6" borderId="19" xfId="0" applyFont="1" applyFill="1" applyBorder="1" applyAlignment="1" applyProtection="1">
      <alignment horizontal="center" vertical="center" wrapText="1"/>
    </xf>
    <xf numFmtId="0" fontId="10" fillId="6" borderId="0" xfId="0" applyFont="1" applyFill="1" applyBorder="1" applyAlignment="1" applyProtection="1">
      <alignment horizontal="center" vertical="center" wrapText="1"/>
    </xf>
    <xf numFmtId="0" fontId="10" fillId="6" borderId="20" xfId="0" applyFont="1" applyFill="1" applyBorder="1" applyAlignment="1" applyProtection="1">
      <alignment horizontal="center" vertical="center" wrapText="1"/>
    </xf>
    <xf numFmtId="168" fontId="11" fillId="6" borderId="14" xfId="0" applyNumberFormat="1" applyFont="1" applyFill="1" applyBorder="1" applyAlignment="1" applyProtection="1">
      <alignment horizontal="center" vertical="center" wrapText="1"/>
    </xf>
    <xf numFmtId="168" fontId="11" fillId="6" borderId="15" xfId="0" applyNumberFormat="1" applyFont="1" applyFill="1" applyBorder="1" applyAlignment="1" applyProtection="1">
      <alignment horizontal="center" vertical="center" wrapText="1"/>
    </xf>
    <xf numFmtId="168" fontId="11" fillId="6" borderId="16" xfId="0" applyNumberFormat="1" applyFont="1" applyFill="1" applyBorder="1" applyAlignment="1" applyProtection="1">
      <alignment horizontal="center" vertical="center" wrapText="1"/>
    </xf>
    <xf numFmtId="0" fontId="11" fillId="6" borderId="14" xfId="0" applyNumberFormat="1" applyFont="1" applyFill="1" applyBorder="1" applyAlignment="1" applyProtection="1">
      <alignment horizontal="center" vertical="center" wrapText="1"/>
    </xf>
    <xf numFmtId="10" fontId="11" fillId="6" borderId="16" xfId="0" applyNumberFormat="1" applyFont="1" applyFill="1" applyBorder="1" applyAlignment="1" applyProtection="1">
      <alignment horizontal="center" vertical="center" wrapText="1"/>
    </xf>
    <xf numFmtId="168" fontId="10" fillId="6" borderId="14" xfId="0" applyNumberFormat="1" applyFont="1" applyFill="1" applyBorder="1" applyAlignment="1" applyProtection="1">
      <alignment horizontal="center" vertical="center" wrapText="1"/>
    </xf>
    <xf numFmtId="14" fontId="10" fillId="6" borderId="21" xfId="0" applyNumberFormat="1" applyFont="1" applyFill="1" applyBorder="1" applyAlignment="1" applyProtection="1">
      <alignment horizontal="center" vertical="center" wrapText="1"/>
    </xf>
    <xf numFmtId="0" fontId="10" fillId="6" borderId="21" xfId="0" applyFont="1" applyFill="1" applyBorder="1" applyAlignment="1" applyProtection="1">
      <alignment horizontal="center" vertical="center" wrapText="1"/>
    </xf>
    <xf numFmtId="0" fontId="10" fillId="6" borderId="22" xfId="0" applyFont="1" applyFill="1" applyBorder="1" applyAlignment="1" applyProtection="1">
      <alignment horizontal="center" vertical="center" wrapText="1"/>
    </xf>
    <xf numFmtId="0" fontId="10" fillId="6" borderId="7" xfId="0" applyFont="1" applyFill="1" applyBorder="1" applyAlignment="1" applyProtection="1">
      <alignment horizontal="center" vertical="center" wrapText="1"/>
    </xf>
    <xf numFmtId="0" fontId="10" fillId="6" borderId="9" xfId="0" applyFont="1" applyFill="1" applyBorder="1" applyAlignment="1" applyProtection="1">
      <alignment horizontal="center" vertical="center" wrapText="1"/>
    </xf>
    <xf numFmtId="168" fontId="11" fillId="6" borderId="22" xfId="0" applyNumberFormat="1" applyFont="1" applyFill="1" applyBorder="1" applyAlignment="1" applyProtection="1">
      <alignment horizontal="center" vertical="center" wrapText="1"/>
    </xf>
    <xf numFmtId="168" fontId="11" fillId="6" borderId="7" xfId="0" applyNumberFormat="1" applyFont="1" applyFill="1" applyBorder="1" applyAlignment="1" applyProtection="1">
      <alignment horizontal="center" vertical="center" wrapText="1"/>
    </xf>
    <xf numFmtId="168" fontId="11" fillId="6" borderId="9" xfId="0" applyNumberFormat="1" applyFont="1" applyFill="1" applyBorder="1" applyAlignment="1" applyProtection="1">
      <alignment horizontal="center" vertical="center" wrapText="1"/>
    </xf>
    <xf numFmtId="0" fontId="11" fillId="6" borderId="22" xfId="0" applyNumberFormat="1" applyFont="1" applyFill="1" applyBorder="1" applyAlignment="1" applyProtection="1">
      <alignment horizontal="center" vertical="center" wrapText="1"/>
    </xf>
    <xf numFmtId="10" fontId="11" fillId="6" borderId="9" xfId="0" applyNumberFormat="1" applyFont="1" applyFill="1" applyBorder="1" applyAlignment="1" applyProtection="1">
      <alignment horizontal="center" vertical="center" wrapText="1"/>
    </xf>
    <xf numFmtId="168" fontId="10" fillId="6" borderId="22" xfId="0" applyNumberFormat="1" applyFont="1" applyFill="1" applyBorder="1" applyAlignment="1" applyProtection="1">
      <alignment horizontal="center" vertical="center" wrapText="1"/>
    </xf>
    <xf numFmtId="14" fontId="10" fillId="6" borderId="12" xfId="0" applyNumberFormat="1" applyFont="1" applyFill="1" applyBorder="1" applyAlignment="1" applyProtection="1">
      <alignment horizontal="center" vertical="center" wrapText="1"/>
    </xf>
    <xf numFmtId="0" fontId="10" fillId="6" borderId="12" xfId="0" applyFont="1" applyFill="1" applyBorder="1" applyAlignment="1" applyProtection="1">
      <alignment horizontal="center" vertical="center" wrapText="1"/>
    </xf>
    <xf numFmtId="0" fontId="2" fillId="7" borderId="23" xfId="0" applyFont="1" applyFill="1" applyBorder="1" applyAlignment="1" applyProtection="1">
      <alignment horizontal="center" vertical="center" wrapText="1"/>
    </xf>
    <xf numFmtId="0" fontId="2" fillId="7" borderId="24" xfId="0" applyFont="1" applyFill="1" applyBorder="1" applyAlignment="1" applyProtection="1">
      <alignment horizontal="center" vertical="center" wrapText="1"/>
    </xf>
    <xf numFmtId="0" fontId="2" fillId="7" borderId="8" xfId="0" applyFont="1" applyFill="1" applyBorder="1" applyAlignment="1" applyProtection="1">
      <alignment horizontal="center" vertical="center" wrapText="1"/>
    </xf>
    <xf numFmtId="0" fontId="2" fillId="7" borderId="25" xfId="0" applyFont="1" applyFill="1" applyBorder="1" applyAlignment="1" applyProtection="1">
      <alignment horizontal="center" vertical="center" wrapText="1"/>
    </xf>
    <xf numFmtId="49" fontId="2" fillId="7" borderId="25" xfId="0" applyNumberFormat="1" applyFont="1" applyFill="1" applyBorder="1" applyAlignment="1" applyProtection="1">
      <alignment horizontal="center" vertical="center" wrapText="1"/>
    </xf>
    <xf numFmtId="0" fontId="2" fillId="7" borderId="1" xfId="0" applyFont="1" applyFill="1" applyBorder="1" applyAlignment="1" applyProtection="1">
      <alignment horizontal="center" vertical="center" wrapText="1"/>
    </xf>
    <xf numFmtId="0" fontId="2" fillId="7" borderId="26" xfId="0" applyFont="1" applyFill="1" applyBorder="1" applyAlignment="1" applyProtection="1">
      <alignment horizontal="center" vertical="center" wrapText="1"/>
    </xf>
    <xf numFmtId="168" fontId="2" fillId="7" borderId="27" xfId="0" applyNumberFormat="1" applyFont="1" applyFill="1" applyBorder="1" applyAlignment="1" applyProtection="1">
      <alignment horizontal="center" vertical="center" wrapText="1"/>
    </xf>
    <xf numFmtId="168" fontId="2" fillId="7" borderId="8" xfId="0" applyNumberFormat="1" applyFont="1" applyFill="1" applyBorder="1" applyAlignment="1" applyProtection="1">
      <alignment horizontal="center" vertical="center" wrapText="1"/>
    </xf>
    <xf numFmtId="168" fontId="2" fillId="7" borderId="25" xfId="0" applyNumberFormat="1" applyFont="1" applyFill="1" applyBorder="1" applyAlignment="1" applyProtection="1">
      <alignment horizontal="center" vertical="center" wrapText="1"/>
    </xf>
    <xf numFmtId="10" fontId="2" fillId="7" borderId="26" xfId="0" applyNumberFormat="1" applyFont="1" applyFill="1" applyBorder="1" applyAlignment="1" applyProtection="1">
      <alignment horizontal="center" vertical="center" wrapText="1"/>
    </xf>
    <xf numFmtId="168" fontId="2" fillId="7" borderId="12" xfId="0" applyNumberFormat="1" applyFont="1" applyFill="1" applyBorder="1" applyAlignment="1" applyProtection="1">
      <alignment horizontal="center" vertical="center" wrapText="1"/>
    </xf>
    <xf numFmtId="14" fontId="2" fillId="7" borderId="28" xfId="0" applyNumberFormat="1" applyFont="1" applyFill="1" applyBorder="1" applyAlignment="1" applyProtection="1">
      <alignment horizontal="center" vertical="center" wrapText="1"/>
    </xf>
    <xf numFmtId="0" fontId="2" fillId="7" borderId="29" xfId="0" applyFont="1" applyFill="1" applyBorder="1" applyAlignment="1" applyProtection="1">
      <alignment horizontal="center" vertical="center" wrapText="1"/>
    </xf>
    <xf numFmtId="14" fontId="2" fillId="7" borderId="24" xfId="0" applyNumberFormat="1" applyFont="1" applyFill="1" applyBorder="1" applyAlignment="1" applyProtection="1">
      <alignment horizontal="center" vertical="center" wrapText="1"/>
    </xf>
    <xf numFmtId="0" fontId="2" fillId="7" borderId="17" xfId="0" applyFont="1" applyFill="1" applyBorder="1" applyAlignment="1" applyProtection="1">
      <alignment horizontal="center" vertical="center" wrapText="1"/>
    </xf>
    <xf numFmtId="0" fontId="13" fillId="8" borderId="12" xfId="2" applyFont="1" applyFill="1" applyBorder="1" applyAlignment="1" applyProtection="1">
      <alignment horizontal="center" vertical="center" wrapText="1"/>
      <protection locked="0"/>
    </xf>
    <xf numFmtId="0" fontId="2" fillId="7" borderId="0" xfId="0" applyFont="1" applyFill="1" applyAlignment="1">
      <alignment horizontal="center"/>
    </xf>
    <xf numFmtId="0" fontId="14" fillId="7" borderId="0" xfId="0" applyFont="1" applyFill="1"/>
    <xf numFmtId="0" fontId="2" fillId="7" borderId="0" xfId="0" applyFont="1" applyFill="1"/>
    <xf numFmtId="0" fontId="6" fillId="7" borderId="30" xfId="0" applyFont="1" applyFill="1" applyBorder="1" applyAlignment="1">
      <alignment horizontal="center" wrapText="1"/>
    </xf>
    <xf numFmtId="1" fontId="6" fillId="7" borderId="0" xfId="0" applyNumberFormat="1" applyFont="1" applyFill="1"/>
    <xf numFmtId="166" fontId="2" fillId="7" borderId="0" xfId="0" applyNumberFormat="1" applyFont="1" applyFill="1"/>
    <xf numFmtId="0" fontId="3" fillId="7" borderId="0" xfId="0" applyFont="1" applyFill="1" applyBorder="1" applyAlignment="1">
      <alignment horizontal="left" vertical="center" wrapText="1"/>
    </xf>
    <xf numFmtId="0" fontId="2" fillId="7" borderId="0" xfId="0" applyFont="1" applyFill="1" applyBorder="1" applyAlignment="1">
      <alignment horizontal="center" vertical="center" wrapText="1"/>
    </xf>
    <xf numFmtId="166" fontId="2" fillId="7" borderId="0" xfId="0" applyNumberFormat="1" applyFont="1" applyFill="1" applyBorder="1" applyAlignment="1">
      <alignment horizontal="center" wrapText="1"/>
    </xf>
    <xf numFmtId="1" fontId="2" fillId="7" borderId="0" xfId="0" applyNumberFormat="1" applyFont="1" applyFill="1"/>
    <xf numFmtId="0" fontId="2" fillId="7" borderId="0" xfId="0" applyFont="1" applyFill="1" applyAlignment="1">
      <alignment wrapText="1"/>
    </xf>
    <xf numFmtId="0" fontId="3" fillId="0" borderId="30" xfId="0" applyFont="1" applyBorder="1" applyAlignment="1">
      <alignment horizontal="center" wrapText="1"/>
    </xf>
    <xf numFmtId="0" fontId="2" fillId="0" borderId="30" xfId="0" applyFont="1" applyBorder="1" applyAlignment="1">
      <alignment horizontal="left" wrapText="1"/>
    </xf>
    <xf numFmtId="0" fontId="2" fillId="0" borderId="30" xfId="0" applyFont="1" applyFill="1" applyBorder="1" applyAlignment="1">
      <alignment horizontal="left" wrapText="1"/>
    </xf>
    <xf numFmtId="168" fontId="2" fillId="0" borderId="30" xfId="0" applyNumberFormat="1" applyFont="1" applyBorder="1" applyAlignment="1">
      <alignment horizontal="left" wrapText="1"/>
    </xf>
    <xf numFmtId="10" fontId="2" fillId="0" borderId="30" xfId="0" applyNumberFormat="1" applyFont="1" applyBorder="1" applyAlignment="1">
      <alignment horizontal="left" wrapText="1"/>
    </xf>
    <xf numFmtId="168" fontId="2" fillId="0" borderId="30" xfId="0" applyNumberFormat="1" applyFont="1" applyFill="1" applyBorder="1" applyAlignment="1">
      <alignment horizontal="left" wrapText="1"/>
    </xf>
    <xf numFmtId="14" fontId="2" fillId="0" borderId="30" xfId="0" applyNumberFormat="1" applyFont="1" applyBorder="1" applyAlignment="1">
      <alignment horizontal="left" wrapText="1"/>
    </xf>
    <xf numFmtId="0" fontId="9" fillId="0" borderId="30" xfId="0" applyFont="1" applyBorder="1" applyAlignment="1">
      <alignment horizontal="left" wrapText="1"/>
    </xf>
    <xf numFmtId="0" fontId="2" fillId="0" borderId="30" xfId="0" applyFont="1" applyBorder="1" applyAlignment="1" applyProtection="1">
      <alignment horizontal="left" wrapText="1"/>
      <protection locked="0"/>
    </xf>
    <xf numFmtId="0" fontId="15" fillId="0" borderId="30" xfId="0" applyFont="1" applyBorder="1" applyAlignment="1" applyProtection="1">
      <alignment horizontal="center" wrapText="1"/>
      <protection locked="0"/>
    </xf>
    <xf numFmtId="0" fontId="15" fillId="0" borderId="30" xfId="0" applyFont="1" applyBorder="1" applyAlignment="1">
      <alignment wrapText="1"/>
    </xf>
    <xf numFmtId="0" fontId="15" fillId="0" borderId="30" xfId="0" applyFont="1" applyBorder="1" applyAlignment="1">
      <alignment horizontal="center" wrapText="1"/>
    </xf>
    <xf numFmtId="168" fontId="15" fillId="0" borderId="30" xfId="0" applyNumberFormat="1" applyFont="1" applyBorder="1" applyAlignment="1">
      <alignment wrapText="1"/>
    </xf>
    <xf numFmtId="0" fontId="2" fillId="0" borderId="30" xfId="0" applyFont="1" applyBorder="1" applyAlignment="1">
      <alignment wrapText="1"/>
    </xf>
    <xf numFmtId="0" fontId="2" fillId="0" borderId="30" xfId="0" applyNumberFormat="1" applyFont="1" applyBorder="1" applyAlignment="1">
      <alignment wrapText="1"/>
    </xf>
    <xf numFmtId="14" fontId="15" fillId="0" borderId="30" xfId="0" applyNumberFormat="1" applyFont="1" applyBorder="1" applyAlignment="1">
      <alignment wrapText="1"/>
    </xf>
    <xf numFmtId="0" fontId="3" fillId="0" borderId="31" xfId="0" applyFont="1" applyBorder="1" applyAlignment="1">
      <alignment horizontal="center" wrapText="1"/>
    </xf>
    <xf numFmtId="0" fontId="2" fillId="0" borderId="31" xfId="0" applyFont="1" applyBorder="1" applyAlignment="1">
      <alignment horizontal="left" wrapText="1"/>
    </xf>
    <xf numFmtId="0" fontId="2" fillId="0" borderId="31" xfId="0" applyFont="1" applyFill="1" applyBorder="1" applyAlignment="1">
      <alignment horizontal="left" wrapText="1"/>
    </xf>
    <xf numFmtId="168" fontId="2" fillId="0" borderId="31" xfId="0" applyNumberFormat="1" applyFont="1" applyBorder="1" applyAlignment="1">
      <alignment horizontal="left" wrapText="1"/>
    </xf>
    <xf numFmtId="10" fontId="2" fillId="0" borderId="31" xfId="0" applyNumberFormat="1" applyFont="1" applyBorder="1" applyAlignment="1">
      <alignment horizontal="left" wrapText="1"/>
    </xf>
    <xf numFmtId="168" fontId="2" fillId="0" borderId="31" xfId="0" applyNumberFormat="1" applyFont="1" applyFill="1" applyBorder="1" applyAlignment="1">
      <alignment horizontal="left" wrapText="1"/>
    </xf>
    <xf numFmtId="14" fontId="2" fillId="0" borderId="31" xfId="0" applyNumberFormat="1" applyFont="1" applyBorder="1" applyAlignment="1">
      <alignment horizontal="left" wrapText="1"/>
    </xf>
    <xf numFmtId="0" fontId="9" fillId="0" borderId="31" xfId="0" applyFont="1" applyBorder="1" applyAlignment="1">
      <alignment horizontal="left" wrapText="1"/>
    </xf>
    <xf numFmtId="0" fontId="2" fillId="0" borderId="31" xfId="0" applyFont="1" applyBorder="1" applyAlignment="1" applyProtection="1">
      <alignment horizontal="left" wrapText="1"/>
      <protection locked="0"/>
    </xf>
    <xf numFmtId="0" fontId="3" fillId="0" borderId="32" xfId="0" applyFont="1" applyBorder="1" applyAlignment="1">
      <alignment horizontal="center" wrapText="1"/>
    </xf>
    <xf numFmtId="0" fontId="2" fillId="0" borderId="32" xfId="0" applyFont="1" applyBorder="1" applyAlignment="1">
      <alignment horizontal="left" wrapText="1"/>
    </xf>
    <xf numFmtId="0" fontId="2" fillId="0" borderId="32" xfId="0" applyFont="1" applyFill="1" applyBorder="1" applyAlignment="1">
      <alignment horizontal="left" wrapText="1"/>
    </xf>
    <xf numFmtId="168" fontId="2" fillId="0" borderId="32" xfId="0" applyNumberFormat="1" applyFont="1" applyBorder="1" applyAlignment="1">
      <alignment horizontal="left" wrapText="1"/>
    </xf>
    <xf numFmtId="10" fontId="2" fillId="0" borderId="32" xfId="0" applyNumberFormat="1" applyFont="1" applyBorder="1" applyAlignment="1">
      <alignment horizontal="left" wrapText="1"/>
    </xf>
    <xf numFmtId="168" fontId="2" fillId="0" borderId="32" xfId="0" applyNumberFormat="1" applyFont="1" applyFill="1" applyBorder="1" applyAlignment="1">
      <alignment horizontal="left" wrapText="1"/>
    </xf>
    <xf numFmtId="14" fontId="2" fillId="0" borderId="32" xfId="0" applyNumberFormat="1" applyFont="1" applyBorder="1" applyAlignment="1">
      <alignment horizontal="left" wrapText="1"/>
    </xf>
    <xf numFmtId="0" fontId="2" fillId="0" borderId="32" xfId="0" applyFont="1" applyBorder="1" applyAlignment="1" applyProtection="1">
      <alignment horizontal="left" vertical="center" wrapText="1"/>
      <protection locked="0"/>
    </xf>
    <xf numFmtId="14" fontId="2" fillId="0" borderId="32" xfId="0" applyNumberFormat="1" applyFont="1" applyBorder="1" applyAlignment="1">
      <alignment horizontal="left" vertical="center" wrapText="1"/>
    </xf>
    <xf numFmtId="0" fontId="15" fillId="0" borderId="33" xfId="0" applyFont="1" applyBorder="1" applyAlignment="1" applyProtection="1">
      <alignment horizontal="center" wrapText="1"/>
      <protection locked="0"/>
    </xf>
    <xf numFmtId="0" fontId="3" fillId="0" borderId="34" xfId="0" applyFont="1" applyBorder="1" applyAlignment="1">
      <alignment horizontal="center" wrapText="1"/>
    </xf>
    <xf numFmtId="0" fontId="2" fillId="0" borderId="34" xfId="0" applyFont="1" applyBorder="1" applyAlignment="1">
      <alignment horizontal="left" wrapText="1"/>
    </xf>
    <xf numFmtId="0" fontId="2" fillId="0" borderId="34" xfId="0" applyFont="1" applyFill="1" applyBorder="1" applyAlignment="1">
      <alignment horizontal="left" wrapText="1"/>
    </xf>
    <xf numFmtId="168" fontId="2" fillId="0" borderId="34" xfId="0" applyNumberFormat="1" applyFont="1" applyBorder="1" applyAlignment="1">
      <alignment horizontal="left" wrapText="1"/>
    </xf>
    <xf numFmtId="10" fontId="2" fillId="0" borderId="34" xfId="0" applyNumberFormat="1" applyFont="1" applyBorder="1" applyAlignment="1">
      <alignment horizontal="left" wrapText="1"/>
    </xf>
    <xf numFmtId="168" fontId="2" fillId="0" borderId="34" xfId="0" applyNumberFormat="1" applyFont="1" applyFill="1" applyBorder="1" applyAlignment="1">
      <alignment horizontal="left" wrapText="1"/>
    </xf>
    <xf numFmtId="14" fontId="2" fillId="0" borderId="34" xfId="0" applyNumberFormat="1" applyFont="1" applyBorder="1" applyAlignment="1">
      <alignment horizontal="left" wrapText="1"/>
    </xf>
    <xf numFmtId="0" fontId="2" fillId="0" borderId="34" xfId="0" applyFont="1" applyBorder="1" applyAlignment="1" applyProtection="1">
      <alignment horizontal="left" wrapText="1"/>
      <protection locked="0"/>
    </xf>
    <xf numFmtId="2" fontId="2" fillId="0" borderId="0" xfId="0" applyNumberFormat="1" applyFont="1"/>
  </cellXfs>
  <cellStyles count="3">
    <cellStyle name="Milliers 2" xfId="1"/>
    <cellStyle name="Normal" xfId="0" builtinId="0"/>
    <cellStyle name="Normal 2" xfId="2"/>
  </cellStyles>
  <dxfs count="2">
    <dxf>
      <font>
        <color theme="0"/>
      </font>
      <fill>
        <patternFill patternType="solid">
          <fgColor theme="0"/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1118167</xdr:colOff>
      <xdr:row>1</xdr:row>
      <xdr:rowOff>48547</xdr:rowOff>
    </xdr:from>
    <xdr:ext cx="3206961" cy="1392737"/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8167" y="448597"/>
          <a:ext cx="3206961" cy="1392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8</xdr:col>
      <xdr:colOff>79708</xdr:colOff>
      <xdr:row>1</xdr:row>
      <xdr:rowOff>50490</xdr:rowOff>
    </xdr:from>
    <xdr:ext cx="1811500" cy="1417525"/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7133" y="450540"/>
          <a:ext cx="1811500" cy="1417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perationnel/2014-2020/06_Tbx_Suivi/01_Suivi%20_dossiers/BD_FEADER/BD_FEADER_PC_V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Operationnel/2014-2020/06_Tbx_Suivi/01_Suivi%20_dossiers/BD_FEADER/BD_FEADER_Aq_V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_FEADER"/>
      <sheetName val="ICP"/>
      <sheetName val="CR-ICP"/>
      <sheetName val="Publipostage"/>
      <sheetName val="ini_Arrêté_FEADER_programmation"/>
      <sheetName val="TO"/>
      <sheetName val="Arrêté_FEADER_programmation"/>
      <sheetName val="Arrêté_FEADER_déprog_reprog"/>
      <sheetName val="Annexe"/>
    </sheetNames>
    <sheetDataSet>
      <sheetData sheetId="0">
        <row r="1">
          <cell r="H1">
            <v>43069</v>
          </cell>
        </row>
        <row r="2">
          <cell r="H2">
            <v>43080</v>
          </cell>
        </row>
      </sheetData>
      <sheetData sheetId="1"/>
      <sheetData sheetId="2"/>
      <sheetData sheetId="3"/>
      <sheetData sheetId="4"/>
      <sheetData sheetId="5">
        <row r="3">
          <cell r="D3">
            <v>1</v>
          </cell>
          <cell r="E3" t="str">
            <v>Transferts de connaissances et actions d'information</v>
          </cell>
          <cell r="F3">
            <v>1</v>
          </cell>
        </row>
        <row r="4">
          <cell r="D4" t="str">
            <v>1.1.1</v>
          </cell>
          <cell r="E4" t="str">
            <v>Formation professionnelle et acquisition de compétences</v>
          </cell>
          <cell r="F4">
            <v>2</v>
          </cell>
        </row>
        <row r="5">
          <cell r="D5" t="str">
            <v>1.2.1</v>
          </cell>
          <cell r="E5" t="str">
            <v>Activités de démonstration et d’information</v>
          </cell>
          <cell r="F5">
            <v>3</v>
          </cell>
        </row>
        <row r="6">
          <cell r="D6" t="str">
            <v xml:space="preserve">1.2.2 </v>
          </cell>
          <cell r="E6" t="str">
            <v>Actions d'information</v>
          </cell>
          <cell r="F6">
            <v>4</v>
          </cell>
        </row>
        <row r="7">
          <cell r="D7">
            <v>2</v>
          </cell>
          <cell r="E7" t="str">
            <v>Services de conseil</v>
          </cell>
          <cell r="F7">
            <v>5</v>
          </cell>
        </row>
        <row r="8">
          <cell r="D8" t="str">
            <v>2.1.1</v>
          </cell>
          <cell r="E8" t="str">
            <v>Conseil pour le développement technique, économique, environnemental et social des exploitations agricoles</v>
          </cell>
          <cell r="F8">
            <v>6</v>
          </cell>
        </row>
        <row r="9">
          <cell r="D9">
            <v>3</v>
          </cell>
          <cell r="E9" t="str">
            <v>Systèmes de qualité applicables aux produits agricoles et aux denrées alimentaires</v>
          </cell>
          <cell r="F9">
            <v>7</v>
          </cell>
        </row>
        <row r="10">
          <cell r="D10" t="str">
            <v>3.1.1</v>
          </cell>
          <cell r="E10" t="str">
            <v>Favoriser les nouvelles participations des agriculteurs aux systèmes de qualité</v>
          </cell>
          <cell r="F10">
            <v>8</v>
          </cell>
        </row>
        <row r="11">
          <cell r="D11" t="str">
            <v>3.2.1</v>
          </cell>
          <cell r="E11" t="str">
            <v>Opérations d'information et de promotion des produits sous signe d'identification de la qualité et de l'origine</v>
          </cell>
          <cell r="F11">
            <v>9</v>
          </cell>
        </row>
        <row r="12">
          <cell r="D12">
            <v>4</v>
          </cell>
          <cell r="E12" t="str">
            <v>Investissements physiques</v>
          </cell>
          <cell r="F12">
            <v>10</v>
          </cell>
        </row>
        <row r="13">
          <cell r="D13" t="str">
            <v>4.1.1</v>
          </cell>
          <cell r="E13" t="str">
            <v>Investissements pour la modernisation des élevages</v>
          </cell>
          <cell r="F13">
            <v>11</v>
          </cell>
        </row>
        <row r="14">
          <cell r="D14" t="str">
            <v>4.1.2</v>
          </cell>
          <cell r="E14" t="str">
            <v>Investissements pour les cultures spécialisées</v>
          </cell>
          <cell r="F14">
            <v>12</v>
          </cell>
        </row>
        <row r="15">
          <cell r="D15" t="str">
            <v>4.1.3</v>
          </cell>
          <cell r="E15" t="str">
            <v>Plan végétal environnement</v>
          </cell>
          <cell r="F15">
            <v>13</v>
          </cell>
        </row>
        <row r="16">
          <cell r="D16" t="str">
            <v>4.1.4</v>
          </cell>
          <cell r="E16" t="str">
            <v>Investissements matériels collectifs</v>
          </cell>
          <cell r="F16">
            <v>14</v>
          </cell>
        </row>
        <row r="17">
          <cell r="D17" t="str">
            <v>4.2.1</v>
          </cell>
          <cell r="E17" t="str">
            <v>Investissements pour la transformation et la commercialisation des produits par les agriculteurs</v>
          </cell>
          <cell r="F17">
            <v>15</v>
          </cell>
        </row>
        <row r="18">
          <cell r="D18" t="str">
            <v>4.2.2</v>
          </cell>
          <cell r="E18" t="str">
            <v>Investissements pour la transformation/commercialisation de produits agricoles dans l'industrie agro-alimentaire</v>
          </cell>
          <cell r="F18">
            <v>16</v>
          </cell>
        </row>
        <row r="19">
          <cell r="D19" t="str">
            <v>4.3.1</v>
          </cell>
          <cell r="E19" t="str">
            <v>Investissements d’hydraulique agricole liés à la substitution des prélèvements d’eau dans les milieux aquatiques</v>
          </cell>
          <cell r="F19">
            <v>17</v>
          </cell>
        </row>
        <row r="20">
          <cell r="D20" t="str">
            <v>4.3.2</v>
          </cell>
          <cell r="E20" t="str">
            <v>Investissements pour l'accès aux ressources forestières</v>
          </cell>
          <cell r="F20">
            <v>18</v>
          </cell>
        </row>
        <row r="21">
          <cell r="D21" t="str">
            <v>4.4.1</v>
          </cell>
          <cell r="E21" t="str">
            <v>Investissements pour la mise en place ou la restauration d'infrastructures agro-écologiques</v>
          </cell>
          <cell r="F21">
            <v>19</v>
          </cell>
        </row>
        <row r="22">
          <cell r="D22">
            <v>6</v>
          </cell>
          <cell r="E22" t="str">
            <v>Développement des exploitations agricoles et des entreprises</v>
          </cell>
          <cell r="F22">
            <v>20</v>
          </cell>
        </row>
        <row r="23">
          <cell r="D23" t="str">
            <v>6.1.1</v>
          </cell>
          <cell r="E23" t="str">
            <v>DJA</v>
          </cell>
          <cell r="F23">
            <v>21</v>
          </cell>
        </row>
        <row r="24">
          <cell r="D24" t="str">
            <v>6.1.2</v>
          </cell>
          <cell r="E24" t="str">
            <v>Prêts bonifiés JA</v>
          </cell>
          <cell r="F24">
            <v>22</v>
          </cell>
        </row>
        <row r="25">
          <cell r="D25" t="str">
            <v>6.4.1</v>
          </cell>
          <cell r="E25" t="str">
            <v>Investissements dans des activités non agricoles par des porteurs de projets non agriculteurs</v>
          </cell>
          <cell r="F25">
            <v>23</v>
          </cell>
        </row>
        <row r="26">
          <cell r="D26" t="str">
            <v>6.4.2</v>
          </cell>
          <cell r="E26" t="str">
            <v>Investissements en agritourisme et centres équestres portés par les agriculteurs ou les membres d'un ménage agricole</v>
          </cell>
          <cell r="F26">
            <v>24</v>
          </cell>
        </row>
        <row r="27">
          <cell r="D27" t="str">
            <v>6.4.3</v>
          </cell>
          <cell r="E27" t="str">
            <v>Investissements pour le développement d'hébergements touristiques par des porteurs de projets non agriculteurs</v>
          </cell>
          <cell r="F27">
            <v>25</v>
          </cell>
        </row>
        <row r="28">
          <cell r="D28">
            <v>7</v>
          </cell>
          <cell r="E28" t="str">
            <v>Services de base et rénovation des villages dans les zones rurales</v>
          </cell>
          <cell r="F28">
            <v>26</v>
          </cell>
        </row>
        <row r="29">
          <cell r="D29" t="str">
            <v>7.1.1</v>
          </cell>
          <cell r="E29" t="str">
            <v>Etablissement et révision des plans de gestion liés aux sites NATURA 2000</v>
          </cell>
          <cell r="F29">
            <v>27</v>
          </cell>
        </row>
        <row r="30">
          <cell r="D30" t="str">
            <v xml:space="preserve">7.3.1 </v>
          </cell>
          <cell r="E30" t="str">
            <v>Investissements dans les infrastructures de haut débit pour l'accès des espaces ruraux</v>
          </cell>
          <cell r="F30">
            <v>28</v>
          </cell>
        </row>
        <row r="31">
          <cell r="D31" t="str">
            <v>7.4.1</v>
          </cell>
          <cell r="E31" t="str">
            <v>Développement des services de base pour la population rurale</v>
          </cell>
          <cell r="F31">
            <v>29</v>
          </cell>
        </row>
        <row r="32">
          <cell r="D32" t="str">
            <v>7.5.1</v>
          </cell>
          <cell r="E32" t="str">
            <v>Investissements à l'usage du public dans les infrastructures récréatives et touristiques</v>
          </cell>
          <cell r="F32">
            <v>30</v>
          </cell>
        </row>
        <row r="33">
          <cell r="D33" t="str">
            <v>7.6.1</v>
          </cell>
          <cell r="E33" t="str">
            <v>Animation NATURA 2000</v>
          </cell>
          <cell r="F33">
            <v>31</v>
          </cell>
        </row>
        <row r="34">
          <cell r="D34" t="str">
            <v>7.6.2</v>
          </cell>
          <cell r="E34" t="str">
            <v xml:space="preserve"> Contrats NATURA 2000 ni agricole ni forestier</v>
          </cell>
          <cell r="F34">
            <v>32</v>
          </cell>
        </row>
        <row r="35">
          <cell r="D35" t="str">
            <v>7.6.3</v>
          </cell>
          <cell r="E35" t="str">
            <v>Contrats Natura 2000 en forêt</v>
          </cell>
          <cell r="F35">
            <v>33</v>
          </cell>
        </row>
        <row r="36">
          <cell r="D36" t="str">
            <v>7.6.4</v>
          </cell>
          <cell r="E36" t="str">
            <v>Préservation et réhabilitation du petit patrimoine bâti</v>
          </cell>
          <cell r="F36">
            <v>34</v>
          </cell>
        </row>
        <row r="37">
          <cell r="D37" t="str">
            <v>7.6.5</v>
          </cell>
          <cell r="E37" t="str">
            <v>Animation pour la mise en place des MAEC et le développement de l'Agriculture Biologique</v>
          </cell>
          <cell r="F37">
            <v>35</v>
          </cell>
        </row>
        <row r="38">
          <cell r="D38">
            <v>8</v>
          </cell>
          <cell r="E38" t="str">
            <v>Investissements dans le développement des zones forestières et amélioration de la viabilité des forêts</v>
          </cell>
          <cell r="F38">
            <v>36</v>
          </cell>
        </row>
        <row r="39">
          <cell r="D39" t="str">
            <v>8.1.1</v>
          </cell>
          <cell r="E39" t="str">
            <v>Création de surfaces boisées</v>
          </cell>
          <cell r="F39">
            <v>37</v>
          </cell>
        </row>
        <row r="40">
          <cell r="D40" t="str">
            <v>8.2.1</v>
          </cell>
          <cell r="E40" t="str">
            <v xml:space="preserve"> Mise en place de systèmes agroforestiers</v>
          </cell>
          <cell r="F40">
            <v>38</v>
          </cell>
        </row>
        <row r="41">
          <cell r="D41" t="str">
            <v>8.3.1</v>
          </cell>
          <cell r="E41" t="str">
            <v>Prévention des dommages causés aux forêts</v>
          </cell>
          <cell r="F41">
            <v>39</v>
          </cell>
        </row>
        <row r="42">
          <cell r="D42" t="str">
            <v>8.4.1</v>
          </cell>
          <cell r="E42" t="str">
            <v>Restauration des dommages causés aux forêts</v>
          </cell>
          <cell r="F42">
            <v>40</v>
          </cell>
        </row>
        <row r="43">
          <cell r="D43" t="str">
            <v>8.5.1</v>
          </cell>
          <cell r="E43" t="str">
            <v>Investissements améliorant la résilience et la valeur environnementale des écosystèmes forestiers</v>
          </cell>
          <cell r="F43">
            <v>41</v>
          </cell>
        </row>
        <row r="44">
          <cell r="D44" t="str">
            <v>8.6.1</v>
          </cell>
          <cell r="E44" t="str">
            <v>Aide à l'équipement des entreprises d'exploitation forestière</v>
          </cell>
          <cell r="F44">
            <v>42</v>
          </cell>
        </row>
        <row r="45">
          <cell r="D45">
            <v>10</v>
          </cell>
          <cell r="E45" t="str">
            <v>Agroenvironnement - Climat</v>
          </cell>
          <cell r="F45">
            <v>43</v>
          </cell>
        </row>
        <row r="46">
          <cell r="D46">
            <v>11</v>
          </cell>
          <cell r="E46" t="str">
            <v>Agriculture biologique</v>
          </cell>
          <cell r="F46">
            <v>44</v>
          </cell>
        </row>
        <row r="47">
          <cell r="D47" t="str">
            <v>11.1.1</v>
          </cell>
          <cell r="E47" t="str">
            <v>Conversion à l'agriculture biologique</v>
          </cell>
          <cell r="F47">
            <v>45</v>
          </cell>
        </row>
        <row r="48">
          <cell r="D48" t="str">
            <v>11.2.2</v>
          </cell>
          <cell r="E48" t="str">
            <v>Maintien de l'agriculture biologique</v>
          </cell>
          <cell r="F48">
            <v>46</v>
          </cell>
        </row>
        <row r="49">
          <cell r="D49">
            <v>12</v>
          </cell>
          <cell r="E49" t="str">
            <v>Mesures spécifiques NATURA 2000 et Directive Cadre sur l'eau</v>
          </cell>
          <cell r="F49">
            <v>47</v>
          </cell>
        </row>
        <row r="50">
          <cell r="D50" t="str">
            <v>12.1</v>
          </cell>
          <cell r="E50" t="str">
            <v>Paiement d'indemnités en faveur des zones agricoles Natura 2000</v>
          </cell>
          <cell r="F50">
            <v>48</v>
          </cell>
        </row>
        <row r="51">
          <cell r="D51" t="str">
            <v xml:space="preserve">12.3 </v>
          </cell>
          <cell r="E51" t="str">
            <v>Paiement d'indemnités en faveur des zones agricoles incluses dans les plans de gestion de district hydrographique</v>
          </cell>
          <cell r="F51">
            <v>49</v>
          </cell>
        </row>
        <row r="52">
          <cell r="D52">
            <v>13</v>
          </cell>
          <cell r="E52" t="str">
            <v>Paiement en faveur des zones soumises à des contraintes naturelles ou à d'autres contraintes spécifiques</v>
          </cell>
          <cell r="F52">
            <v>50</v>
          </cell>
        </row>
        <row r="53">
          <cell r="D53" t="str">
            <v>13.2.2</v>
          </cell>
          <cell r="E53" t="str">
            <v>Paiements compensatoires pour les zones visées à l'article 31.5</v>
          </cell>
          <cell r="F53">
            <v>51</v>
          </cell>
        </row>
        <row r="54">
          <cell r="D54">
            <v>16</v>
          </cell>
          <cell r="E54" t="str">
            <v>Coopération</v>
          </cell>
          <cell r="F54">
            <v>52</v>
          </cell>
        </row>
        <row r="55">
          <cell r="D55" t="str">
            <v>16.1.1</v>
          </cell>
          <cell r="E55" t="str">
            <v>Aide au fonctionnement des groupes opérationnels du PEI</v>
          </cell>
          <cell r="F55">
            <v>53</v>
          </cell>
        </row>
        <row r="56">
          <cell r="D56" t="str">
            <v>16.4.1</v>
          </cell>
          <cell r="E56" t="str">
            <v>Coopération pour le développement des circuits courts et des marchés locaux</v>
          </cell>
          <cell r="F56">
            <v>54</v>
          </cell>
        </row>
        <row r="57">
          <cell r="D57" t="str">
            <v>16.7.1</v>
          </cell>
          <cell r="E57" t="str">
            <v>Partenariats public-privé pour des stratégies locales de développement forestier</v>
          </cell>
          <cell r="F57">
            <v>55</v>
          </cell>
        </row>
        <row r="58">
          <cell r="D58">
            <v>19</v>
          </cell>
          <cell r="E58" t="str">
            <v>LEADER</v>
          </cell>
          <cell r="F58">
            <v>56</v>
          </cell>
        </row>
        <row r="59">
          <cell r="D59" t="str">
            <v>19.1.1</v>
          </cell>
          <cell r="E59" t="str">
            <v>Soutien préparatoire à la mise en place des SLD</v>
          </cell>
          <cell r="F59">
            <v>57</v>
          </cell>
        </row>
        <row r="60">
          <cell r="D60" t="str">
            <v>19.2.1</v>
          </cell>
          <cell r="E60" t="str">
            <v>Soutien à la mise en oeuvre d’opérations dans le cadre de la SLD</v>
          </cell>
          <cell r="F60">
            <v>58</v>
          </cell>
        </row>
        <row r="61">
          <cell r="D61" t="str">
            <v>19.3.1</v>
          </cell>
          <cell r="E61" t="str">
            <v>Soutien technique préparatoire aux projets de coopération</v>
          </cell>
          <cell r="F61">
            <v>59</v>
          </cell>
        </row>
        <row r="62">
          <cell r="D62" t="str">
            <v>19.4.1</v>
          </cell>
          <cell r="E62" t="str">
            <v>Soutien au fonctionnement et à l'animation des GAL</v>
          </cell>
          <cell r="F62">
            <v>60</v>
          </cell>
        </row>
        <row r="63">
          <cell r="D63">
            <v>20</v>
          </cell>
          <cell r="E63" t="str">
            <v>Assistance technique</v>
          </cell>
          <cell r="F63">
            <v>61</v>
          </cell>
        </row>
        <row r="64">
          <cell r="F64">
            <v>62</v>
          </cell>
        </row>
        <row r="65">
          <cell r="F65">
            <v>63</v>
          </cell>
        </row>
        <row r="66">
          <cell r="F66">
            <v>64</v>
          </cell>
        </row>
        <row r="67">
          <cell r="F67">
            <v>65</v>
          </cell>
        </row>
        <row r="68">
          <cell r="F68">
            <v>66</v>
          </cell>
        </row>
        <row r="69">
          <cell r="F69">
            <v>67</v>
          </cell>
        </row>
        <row r="70">
          <cell r="F70">
            <v>68</v>
          </cell>
        </row>
        <row r="71">
          <cell r="F71">
            <v>69</v>
          </cell>
        </row>
        <row r="72">
          <cell r="F72">
            <v>70</v>
          </cell>
        </row>
        <row r="73">
          <cell r="F73">
            <v>71</v>
          </cell>
        </row>
        <row r="74">
          <cell r="F74">
            <v>72</v>
          </cell>
        </row>
        <row r="75">
          <cell r="F75">
            <v>73</v>
          </cell>
        </row>
      </sheetData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_FEADER"/>
      <sheetName val="ICP"/>
      <sheetName val="CR-ICP"/>
      <sheetName val="Publipostage"/>
      <sheetName val="Arrêté_FEADER_programmation"/>
      <sheetName val="ini_Arrêté_FEADER_programmation"/>
      <sheetName val="Arrêté_FEADER_déprog_reprog"/>
      <sheetName val="Etat d'avancement"/>
      <sheetName val="TO"/>
      <sheetName val="Annex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A4">
            <v>42825</v>
          </cell>
        </row>
        <row r="5">
          <cell r="A5">
            <v>42839</v>
          </cell>
        </row>
        <row r="6">
          <cell r="A6">
            <v>42860</v>
          </cell>
        </row>
        <row r="7">
          <cell r="A7">
            <v>42884</v>
          </cell>
        </row>
        <row r="8">
          <cell r="A8">
            <v>42905</v>
          </cell>
        </row>
        <row r="9">
          <cell r="A9">
            <v>42940</v>
          </cell>
        </row>
        <row r="10">
          <cell r="A10">
            <v>43000</v>
          </cell>
        </row>
        <row r="11">
          <cell r="A11">
            <v>43028</v>
          </cell>
        </row>
        <row r="12">
          <cell r="A12">
            <v>43063</v>
          </cell>
        </row>
        <row r="13">
          <cell r="A13">
            <v>43080</v>
          </cell>
        </row>
        <row r="14">
          <cell r="A14">
            <v>43090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>
    <outlinePr summaryRight="0"/>
    <pageSetUpPr fitToPage="1"/>
  </sheetPr>
  <dimension ref="A1:AR99"/>
  <sheetViews>
    <sheetView showGridLines="0" tabSelected="1" topLeftCell="C1" zoomScale="70" zoomScaleNormal="70" zoomScaleSheetLayoutView="70" workbookViewId="0">
      <selection activeCell="N7" sqref="N7"/>
    </sheetView>
  </sheetViews>
  <sheetFormatPr baseColWidth="10" defaultColWidth="11.42578125" defaultRowHeight="31.5" customHeight="1" x14ac:dyDescent="0.25"/>
  <cols>
    <col min="1" max="1" width="3.5703125" style="2" hidden="1" customWidth="1"/>
    <col min="2" max="2" width="5.140625" style="2" hidden="1" customWidth="1"/>
    <col min="3" max="3" width="39.85546875" style="150" customWidth="1"/>
    <col min="4" max="4" width="27.140625" style="2" hidden="1" customWidth="1"/>
    <col min="5" max="5" width="22.42578125" style="2" hidden="1" customWidth="1"/>
    <col min="6" max="6" width="22.28515625" style="2" hidden="1" customWidth="1"/>
    <col min="7" max="7" width="20.5703125" style="2" customWidth="1"/>
    <col min="8" max="8" width="30.5703125" style="2" customWidth="1"/>
    <col min="9" max="9" width="57.140625" style="2" customWidth="1"/>
    <col min="10" max="10" width="22.42578125" style="2" customWidth="1"/>
    <col min="11" max="11" width="20.28515625" style="2" customWidth="1"/>
    <col min="12" max="12" width="19.140625" style="2" customWidth="1"/>
    <col min="13" max="13" width="11.140625" style="2" customWidth="1"/>
    <col min="14" max="18" width="18" style="2" customWidth="1"/>
    <col min="19" max="19" width="19.5703125" style="2" customWidth="1"/>
    <col min="20" max="20" width="20" style="2" customWidth="1"/>
    <col min="21" max="21" width="27.85546875" style="2" customWidth="1"/>
    <col min="22" max="22" width="18.5703125" style="2" customWidth="1"/>
    <col min="23" max="23" width="24.5703125" style="2" bestFit="1" customWidth="1"/>
    <col min="24" max="24" width="23.28515625" style="2" customWidth="1"/>
    <col min="25" max="25" width="29.42578125" style="2" bestFit="1" customWidth="1"/>
    <col min="26" max="26" width="14.85546875" style="2" customWidth="1"/>
    <col min="27" max="27" width="18.85546875" style="2" customWidth="1"/>
    <col min="28" max="28" width="20.7109375" style="5" customWidth="1"/>
    <col min="29" max="29" width="48.28515625" style="2" customWidth="1"/>
    <col min="30" max="30" width="18.7109375" style="2" customWidth="1"/>
    <col min="31" max="31" width="0.28515625" style="6" hidden="1" customWidth="1"/>
    <col min="32" max="32" width="11.28515625" style="2" hidden="1" customWidth="1"/>
    <col min="33" max="33" width="13.28515625" style="2" hidden="1" customWidth="1"/>
    <col min="34" max="34" width="10.140625" style="2" hidden="1" customWidth="1"/>
    <col min="35" max="35" width="11.5703125" style="2" hidden="1" customWidth="1"/>
    <col min="36" max="36" width="9.85546875" style="2" hidden="1" customWidth="1"/>
    <col min="37" max="37" width="11.5703125" style="2" hidden="1" customWidth="1"/>
    <col min="38" max="38" width="12" style="2" hidden="1" customWidth="1"/>
    <col min="39" max="39" width="8" style="2" hidden="1" customWidth="1"/>
    <col min="40" max="40" width="3.42578125" style="2" hidden="1" customWidth="1"/>
    <col min="41" max="41" width="2.28515625" style="6" hidden="1" customWidth="1"/>
    <col min="42" max="42" width="11.28515625" style="2" hidden="1" customWidth="1"/>
    <col min="43" max="44" width="2.28515625" style="2" hidden="1" customWidth="1"/>
    <col min="45" max="16384" width="11.42578125" style="2"/>
  </cols>
  <sheetData>
    <row r="1" spans="1:44" ht="31.5" customHeight="1" x14ac:dyDescent="0.25">
      <c r="A1" s="1"/>
      <c r="B1" s="1"/>
      <c r="C1" s="2"/>
      <c r="D1" s="3"/>
      <c r="E1" s="3"/>
      <c r="F1" s="3"/>
      <c r="G1" s="1"/>
      <c r="H1" s="1"/>
      <c r="I1" s="1"/>
      <c r="M1" s="4"/>
    </row>
    <row r="2" spans="1:44" ht="31.5" customHeight="1" x14ac:dyDescent="0.25">
      <c r="A2" s="1"/>
      <c r="B2" s="1"/>
      <c r="C2" s="2"/>
      <c r="G2" s="1"/>
      <c r="H2" s="1"/>
      <c r="I2" s="1"/>
      <c r="K2" s="7"/>
      <c r="L2" s="7"/>
      <c r="M2" s="7"/>
      <c r="N2" s="7"/>
      <c r="O2" s="7"/>
      <c r="V2" s="6"/>
      <c r="AE2" s="2"/>
    </row>
    <row r="3" spans="1:44" ht="31.5" customHeight="1" x14ac:dyDescent="0.25">
      <c r="A3" s="1"/>
      <c r="B3" s="1"/>
      <c r="C3" s="2"/>
      <c r="G3" s="1"/>
      <c r="H3" s="1"/>
      <c r="I3" s="1"/>
      <c r="J3" s="8" t="str">
        <f>IF(ISBLANK([1]Base_FEADER!H2),"Compte rendu de l'Instance de Consultation des Partenaires du programme de développement rural FEADER Poitou-Charentes ","Compte rendu de l'Instance de Consultation des Partenaire du "&amp;TEXT([1]Base_FEADER!H1,"JJ")&amp;" au "&amp;TEXT([1]Base_FEADER!H2,"JJ MMmm aaaa ")&amp;"Programme de développement rural FEADER Poitou-Charentes ")</f>
        <v xml:space="preserve">Compte rendu de l'Instance de Consultation des Partenaire du 30 au 11 décembre 2017 Programme de développement rural FEADER Poitou-Charentes </v>
      </c>
      <c r="K3" s="8"/>
      <c r="L3" s="8"/>
      <c r="M3" s="8"/>
      <c r="N3" s="8"/>
      <c r="O3" s="8"/>
      <c r="P3" s="8"/>
      <c r="Q3" s="8"/>
      <c r="R3" s="8"/>
      <c r="V3" s="6"/>
      <c r="AE3" s="2"/>
      <c r="AP3" s="9"/>
      <c r="AQ3" s="10"/>
      <c r="AR3" s="10"/>
    </row>
    <row r="4" spans="1:44" ht="31.5" customHeight="1" thickBot="1" x14ac:dyDescent="0.4">
      <c r="A4" s="1"/>
      <c r="B4" s="1"/>
      <c r="C4" s="2"/>
      <c r="G4" s="1"/>
      <c r="H4" s="1"/>
      <c r="I4" s="1"/>
      <c r="J4" s="8"/>
      <c r="K4" s="8"/>
      <c r="L4" s="8"/>
      <c r="M4" s="8"/>
      <c r="N4" s="8"/>
      <c r="O4" s="8"/>
      <c r="P4" s="8"/>
      <c r="Q4" s="8"/>
      <c r="R4" s="8"/>
      <c r="T4" s="11"/>
      <c r="U4" s="12" t="str">
        <f>IF(T4="","",VLOOKUP(T4,[1]TO!$D$1:$E$69,2,FALSE))</f>
        <v/>
      </c>
      <c r="V4" s="11"/>
      <c r="W4" s="11"/>
      <c r="X4" s="11"/>
      <c r="Y4" s="13"/>
      <c r="AE4" s="2"/>
    </row>
    <row r="5" spans="1:44" ht="31.5" customHeight="1" thickBot="1" x14ac:dyDescent="0.3">
      <c r="A5" s="1"/>
      <c r="B5" s="1"/>
      <c r="C5" s="2"/>
      <c r="G5" s="1"/>
      <c r="H5" s="1"/>
      <c r="I5" s="1"/>
      <c r="J5" s="8"/>
      <c r="K5" s="8"/>
      <c r="L5" s="8"/>
      <c r="M5" s="8"/>
      <c r="N5" s="8"/>
      <c r="O5" s="8"/>
      <c r="P5" s="8"/>
      <c r="Q5" s="8"/>
      <c r="R5" s="8"/>
      <c r="T5" s="14" t="s">
        <v>0</v>
      </c>
      <c r="U5" s="15"/>
      <c r="V5" s="16" t="s">
        <v>1</v>
      </c>
      <c r="W5" s="17" t="s">
        <v>2</v>
      </c>
      <c r="X5" s="17" t="s">
        <v>3</v>
      </c>
      <c r="Y5" s="18" t="s">
        <v>4</v>
      </c>
      <c r="AA5" s="6"/>
      <c r="AE5" s="2"/>
    </row>
    <row r="6" spans="1:44" ht="31.5" customHeight="1" thickBot="1" x14ac:dyDescent="0.3">
      <c r="A6" s="19"/>
      <c r="B6" s="19"/>
      <c r="C6" s="2"/>
      <c r="G6" s="6"/>
      <c r="I6" s="20"/>
      <c r="J6" s="8"/>
      <c r="K6" s="8"/>
      <c r="L6" s="8"/>
      <c r="M6" s="8"/>
      <c r="N6" s="8"/>
      <c r="O6" s="8"/>
      <c r="P6" s="8"/>
      <c r="Q6" s="8"/>
      <c r="R6" s="8"/>
      <c r="T6" s="21" t="s">
        <v>5</v>
      </c>
      <c r="U6" s="22"/>
      <c r="V6" s="23">
        <f>IF(T4="",COUNTIFS($AO:$AO,"&lt;&gt;"&amp;"",$AB:$AB,"=0"),            COUNTIFS($AO:$AO,"="&amp;T4,$AB:$AB,"=0"))</f>
        <v>47</v>
      </c>
      <c r="W6" s="24">
        <f>IF(T4="",SUMIF($AB:$AB,"=0",$J:$J),               SUMIFS($J:$J,$AB:$AB,"=0",$AO:$AO,"="&amp;T4))</f>
        <v>1467742.97</v>
      </c>
      <c r="X6" s="25">
        <f>IF(T4="",SUMIF($AB:$AB,"=0",$L:$L),               SUMIFS($L:$L,$AB:$AB,"=0",$AO:$AO,"="&amp;T4))</f>
        <v>941159.94200000004</v>
      </c>
      <c r="Y6" s="26">
        <f>IF(T4="",SUMIF($AB:$AB,"=0",$U:$U),               SUMIFS($U:$U,$AB:$AB,"=0",$AO:$AO,"="&amp;T4))</f>
        <v>534369.48</v>
      </c>
      <c r="Z6" s="27"/>
      <c r="AA6" s="6"/>
      <c r="AE6" s="2"/>
    </row>
    <row r="7" spans="1:44" ht="31.5" customHeight="1" thickBot="1" x14ac:dyDescent="0.3">
      <c r="A7" s="19"/>
      <c r="B7" s="19"/>
      <c r="C7" s="2"/>
      <c r="G7" s="6"/>
      <c r="I7" s="20"/>
      <c r="J7" s="28"/>
      <c r="K7" s="28"/>
      <c r="L7" s="28"/>
      <c r="M7" s="28"/>
      <c r="N7" s="28"/>
      <c r="O7" s="28"/>
      <c r="P7" s="28"/>
      <c r="Q7" s="28"/>
      <c r="R7" s="28"/>
      <c r="T7" s="29" t="s">
        <v>6</v>
      </c>
      <c r="U7" s="30"/>
      <c r="V7" s="31">
        <f>IF(T4="",COUNTIF($AB:$AB,"Reprogrammation")+COUNTIF($AB:$AB,"Déprogrammation"),COUNTIFS($AB:$AB,"Reprogrammation",$AO:$AO,"="&amp;T4)+COUNTIFS($AB:$AB,"Déprogrammation",$AO:$AO,"="&amp;T4))</f>
        <v>5</v>
      </c>
      <c r="W7" s="32"/>
      <c r="X7" s="32"/>
      <c r="Y7" s="32"/>
      <c r="Z7" s="27"/>
      <c r="AA7" s="6"/>
      <c r="AE7" s="2"/>
    </row>
    <row r="8" spans="1:44" ht="31.5" customHeight="1" x14ac:dyDescent="0.25">
      <c r="A8" s="33"/>
      <c r="B8" s="33"/>
      <c r="C8" s="2"/>
      <c r="G8" s="6"/>
      <c r="I8" s="20"/>
      <c r="K8" s="34"/>
      <c r="L8" s="35"/>
      <c r="M8" s="36"/>
      <c r="N8" s="36"/>
      <c r="O8" s="36"/>
      <c r="AA8" s="6"/>
      <c r="AE8" s="2"/>
    </row>
    <row r="9" spans="1:44" ht="31.5" customHeight="1" thickBot="1" x14ac:dyDescent="0.3">
      <c r="A9" s="33"/>
      <c r="B9" s="33"/>
      <c r="C9" s="2"/>
      <c r="G9" s="6"/>
      <c r="I9" s="20"/>
      <c r="K9" s="34"/>
      <c r="L9" s="35"/>
      <c r="M9" s="36"/>
      <c r="N9" s="36"/>
      <c r="O9" s="36"/>
      <c r="AA9" s="6"/>
      <c r="AE9" s="2"/>
    </row>
    <row r="10" spans="1:44" ht="35.1" customHeight="1" x14ac:dyDescent="0.25">
      <c r="A10" s="37"/>
      <c r="B10" s="37"/>
      <c r="C10" s="38"/>
      <c r="D10" s="38"/>
      <c r="E10" s="38"/>
      <c r="F10" s="38"/>
      <c r="G10" s="39"/>
      <c r="H10" s="38"/>
      <c r="I10" s="40"/>
      <c r="J10" s="38"/>
      <c r="K10" s="41"/>
      <c r="L10" s="42"/>
      <c r="M10" s="43"/>
      <c r="N10" s="43"/>
      <c r="O10" s="43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9"/>
      <c r="AB10" s="44"/>
      <c r="AC10" s="38"/>
      <c r="AD10" s="38"/>
      <c r="AE10" s="2"/>
    </row>
    <row r="11" spans="1:44" ht="31.5" customHeight="1" thickBot="1" x14ac:dyDescent="0.4">
      <c r="A11" s="33"/>
      <c r="B11" s="33"/>
      <c r="C11" s="45" t="s">
        <v>7</v>
      </c>
      <c r="D11" s="46"/>
      <c r="E11" s="46"/>
      <c r="F11" s="46"/>
      <c r="G11" s="46" t="str">
        <f>IF(COUNT(MID(A22,1,2))=1,MID(A22,1,2),MID(A22,1,1))</f>
        <v>4</v>
      </c>
      <c r="H11" s="47" t="str">
        <f>IF(4="","Ensembles des TO",VLOOKUP(_xlfn.NUMBERVALUE(4),[1]TO!$D$1:$E$70,2,FALSE))</f>
        <v>Investissements physiques</v>
      </c>
      <c r="I11" s="46"/>
      <c r="J11" s="46"/>
      <c r="K11" s="46"/>
      <c r="L11" s="46"/>
      <c r="M11" s="36"/>
      <c r="N11" s="36"/>
      <c r="O11" s="36"/>
      <c r="AA11" s="6"/>
      <c r="AE11" s="2"/>
    </row>
    <row r="12" spans="1:44" ht="31.5" customHeight="1" thickBot="1" x14ac:dyDescent="0.3">
      <c r="A12" s="33"/>
      <c r="B12" s="33"/>
      <c r="C12" s="2"/>
      <c r="G12" s="14" t="s">
        <v>0</v>
      </c>
      <c r="H12" s="15"/>
      <c r="I12" s="16" t="s">
        <v>1</v>
      </c>
      <c r="J12" s="17" t="s">
        <v>2</v>
      </c>
      <c r="K12" s="17" t="s">
        <v>3</v>
      </c>
      <c r="L12" s="18" t="s">
        <v>4</v>
      </c>
      <c r="M12" s="36"/>
      <c r="N12" s="36"/>
      <c r="O12" s="36"/>
      <c r="AA12" s="6"/>
      <c r="AE12" s="2"/>
    </row>
    <row r="13" spans="1:44" ht="31.5" customHeight="1" thickBot="1" x14ac:dyDescent="0.3">
      <c r="A13" s="33"/>
      <c r="B13" s="33"/>
      <c r="C13" s="2"/>
      <c r="G13" s="21" t="s">
        <v>5</v>
      </c>
      <c r="H13" s="22"/>
      <c r="I13" s="23">
        <f>IF(G11="",COUNTIFS($AO:$AO,"&lt;&gt;"&amp;"",$AB:$AB,"=0"),            COUNTIFS($AO:$AO,"="&amp;G11,$AB:$AB,"=0"))</f>
        <v>22</v>
      </c>
      <c r="J13" s="24">
        <f>IF(G11="",SUMIF($AB:$AB,"=0",$J:$J),               SUMIFS($J:$J,$AB:$AB,"=0",$AO:$AO,"="&amp;G11))</f>
        <v>757047.97</v>
      </c>
      <c r="K13" s="25">
        <f>IF(G11="",SUMIF($AB:$AB,"=0",$L:$L),               SUMIFS($L:$L,$AB:$AB,"=0",$AO:$AO,"="&amp;G11))</f>
        <v>253563.94199999998</v>
      </c>
      <c r="L13" s="26">
        <f>IF(G11="",SUMIF($AB:$AB,"=0",$U:$U),               SUMIFS($U:$U,$AB:$AB,"=0",$AO:$AO,"="&amp;G11))</f>
        <v>0</v>
      </c>
      <c r="M13" s="36"/>
      <c r="N13" s="36"/>
      <c r="O13" s="36"/>
      <c r="AA13" s="6"/>
      <c r="AE13" s="2"/>
    </row>
    <row r="14" spans="1:44" ht="31.5" customHeight="1" thickBot="1" x14ac:dyDescent="0.3">
      <c r="A14" s="33"/>
      <c r="B14" s="33"/>
      <c r="C14" s="2"/>
      <c r="G14" s="29" t="s">
        <v>6</v>
      </c>
      <c r="H14" s="30"/>
      <c r="I14" s="31">
        <f>IF(G11="",COUNTIF($AB:$AB,"Reprogrammation")+COUNTIF($AB:$AB,"Déprogrammation"),COUNTIFS($AB:$AB,"Reprogrammation",$AO:$AO,"="&amp;G11)+COUNTIFS($AB:$AB,"Déprogrammation",$AO:$AO,"="&amp;G11))</f>
        <v>5</v>
      </c>
      <c r="J14" s="32"/>
      <c r="K14" s="32"/>
      <c r="L14" s="32"/>
      <c r="M14" s="36"/>
      <c r="N14" s="36"/>
      <c r="O14" s="36"/>
      <c r="AA14" s="6"/>
      <c r="AE14" s="2"/>
    </row>
    <row r="15" spans="1:44" ht="31.5" customHeight="1" thickBot="1" x14ac:dyDescent="0.3">
      <c r="A15" s="33"/>
      <c r="B15" s="33"/>
      <c r="C15" s="2"/>
      <c r="G15" s="6"/>
      <c r="I15" s="20"/>
      <c r="K15" s="34"/>
      <c r="L15" s="35"/>
      <c r="M15" s="36"/>
      <c r="N15" s="36"/>
      <c r="O15" s="36"/>
      <c r="AA15" s="6"/>
      <c r="AE15" s="2"/>
    </row>
    <row r="16" spans="1:44" ht="31.5" customHeight="1" thickBot="1" x14ac:dyDescent="0.3">
      <c r="A16" s="48" t="s">
        <v>8</v>
      </c>
      <c r="B16" s="49"/>
      <c r="C16" s="49"/>
      <c r="D16" s="49"/>
      <c r="E16" s="49"/>
      <c r="F16" s="50"/>
      <c r="G16" s="48" t="s">
        <v>9</v>
      </c>
      <c r="H16" s="49"/>
      <c r="I16" s="50"/>
      <c r="J16" s="51" t="s">
        <v>10</v>
      </c>
      <c r="K16" s="52"/>
      <c r="L16" s="52"/>
      <c r="M16" s="53"/>
      <c r="N16" s="52"/>
      <c r="O16" s="52"/>
      <c r="P16" s="52"/>
      <c r="Q16" s="52"/>
      <c r="R16" s="52"/>
      <c r="S16" s="52"/>
      <c r="T16" s="52"/>
      <c r="U16" s="52"/>
      <c r="V16" s="53"/>
      <c r="W16" s="54"/>
      <c r="X16" s="48" t="s">
        <v>11</v>
      </c>
      <c r="Y16" s="49"/>
      <c r="Z16" s="50"/>
      <c r="AA16" s="55"/>
      <c r="AB16" s="49" t="s">
        <v>12</v>
      </c>
      <c r="AC16" s="50"/>
      <c r="AD16" s="56"/>
      <c r="AE16" s="2"/>
    </row>
    <row r="17" spans="1:44" ht="31.5" customHeight="1" x14ac:dyDescent="0.25">
      <c r="A17" s="57"/>
      <c r="B17" s="58"/>
      <c r="C17" s="58"/>
      <c r="D17" s="58"/>
      <c r="E17" s="58"/>
      <c r="F17" s="59"/>
      <c r="G17" s="57"/>
      <c r="H17" s="58"/>
      <c r="I17" s="59"/>
      <c r="J17" s="60" t="s">
        <v>13</v>
      </c>
      <c r="K17" s="61"/>
      <c r="L17" s="61"/>
      <c r="M17" s="62"/>
      <c r="N17" s="60" t="s">
        <v>14</v>
      </c>
      <c r="O17" s="61"/>
      <c r="P17" s="61"/>
      <c r="Q17" s="61"/>
      <c r="R17" s="61"/>
      <c r="S17" s="61"/>
      <c r="T17" s="62"/>
      <c r="U17" s="63" t="s">
        <v>15</v>
      </c>
      <c r="V17" s="64"/>
      <c r="W17" s="65" t="s">
        <v>16</v>
      </c>
      <c r="X17" s="57"/>
      <c r="Y17" s="58"/>
      <c r="Z17" s="59"/>
      <c r="AA17" s="66"/>
      <c r="AB17" s="58"/>
      <c r="AC17" s="59"/>
      <c r="AD17" s="67"/>
      <c r="AE17" s="2"/>
    </row>
    <row r="18" spans="1:44" ht="31.5" customHeight="1" thickBot="1" x14ac:dyDescent="0.3">
      <c r="A18" s="68"/>
      <c r="B18" s="69"/>
      <c r="C18" s="69"/>
      <c r="D18" s="69"/>
      <c r="E18" s="69"/>
      <c r="F18" s="70"/>
      <c r="G18" s="68"/>
      <c r="H18" s="69"/>
      <c r="I18" s="70"/>
      <c r="J18" s="71"/>
      <c r="K18" s="72"/>
      <c r="L18" s="72"/>
      <c r="M18" s="73"/>
      <c r="N18" s="71"/>
      <c r="O18" s="72"/>
      <c r="P18" s="72"/>
      <c r="Q18" s="72"/>
      <c r="R18" s="72"/>
      <c r="S18" s="72"/>
      <c r="T18" s="73"/>
      <c r="U18" s="74"/>
      <c r="V18" s="75"/>
      <c r="W18" s="76"/>
      <c r="X18" s="68"/>
      <c r="Y18" s="69"/>
      <c r="Z18" s="70"/>
      <c r="AA18" s="77"/>
      <c r="AB18" s="69"/>
      <c r="AC18" s="70"/>
      <c r="AD18" s="78"/>
      <c r="AE18" s="2"/>
    </row>
    <row r="19" spans="1:44" ht="31.5" customHeight="1" thickBot="1" x14ac:dyDescent="0.3">
      <c r="A19" s="79" t="s">
        <v>17</v>
      </c>
      <c r="B19" s="80" t="s">
        <v>18</v>
      </c>
      <c r="C19" s="81" t="s">
        <v>19</v>
      </c>
      <c r="D19" s="82" t="s">
        <v>20</v>
      </c>
      <c r="E19" s="82" t="s">
        <v>21</v>
      </c>
      <c r="F19" s="83" t="s">
        <v>22</v>
      </c>
      <c r="G19" s="84" t="s">
        <v>23</v>
      </c>
      <c r="H19" s="82" t="s">
        <v>24</v>
      </c>
      <c r="I19" s="85" t="s">
        <v>25</v>
      </c>
      <c r="J19" s="86" t="s">
        <v>26</v>
      </c>
      <c r="K19" s="87" t="s">
        <v>27</v>
      </c>
      <c r="L19" s="88" t="s">
        <v>28</v>
      </c>
      <c r="M19" s="89" t="s">
        <v>29</v>
      </c>
      <c r="N19" s="86" t="s">
        <v>30</v>
      </c>
      <c r="O19" s="88" t="s">
        <v>31</v>
      </c>
      <c r="P19" s="88" t="s">
        <v>32</v>
      </c>
      <c r="Q19" s="87" t="s">
        <v>33</v>
      </c>
      <c r="R19" s="87" t="s">
        <v>34</v>
      </c>
      <c r="S19" s="86" t="s">
        <v>35</v>
      </c>
      <c r="T19" s="87" t="s">
        <v>36</v>
      </c>
      <c r="U19" s="88" t="s">
        <v>37</v>
      </c>
      <c r="V19" s="89" t="s">
        <v>38</v>
      </c>
      <c r="W19" s="90" t="s">
        <v>39</v>
      </c>
      <c r="X19" s="91" t="s">
        <v>40</v>
      </c>
      <c r="Y19" s="92" t="s">
        <v>41</v>
      </c>
      <c r="Z19" s="82" t="s">
        <v>42</v>
      </c>
      <c r="AA19" s="93" t="s">
        <v>43</v>
      </c>
      <c r="AB19" s="94" t="s">
        <v>44</v>
      </c>
      <c r="AC19" s="85" t="s">
        <v>45</v>
      </c>
      <c r="AD19" s="95" t="s">
        <v>46</v>
      </c>
      <c r="AE19" s="2"/>
    </row>
    <row r="20" spans="1:44" ht="31.5" customHeight="1" x14ac:dyDescent="0.25">
      <c r="A20" s="33"/>
      <c r="B20" s="33"/>
      <c r="C20" s="2"/>
      <c r="G20" s="6"/>
      <c r="I20" s="20"/>
      <c r="K20" s="34"/>
      <c r="L20" s="35"/>
      <c r="M20" s="36"/>
      <c r="N20" s="36"/>
      <c r="O20" s="36"/>
      <c r="AA20" s="6"/>
      <c r="AE20" s="2"/>
    </row>
    <row r="21" spans="1:44" ht="31.5" customHeight="1" x14ac:dyDescent="0.35">
      <c r="A21" s="96"/>
      <c r="B21" s="96"/>
      <c r="C21" s="97" t="s">
        <v>47</v>
      </c>
      <c r="D21" s="98"/>
      <c r="E21" s="98"/>
      <c r="F21" s="98"/>
      <c r="G21" s="99" t="s">
        <v>48</v>
      </c>
      <c r="H21" s="100" t="str">
        <f>IF(G21="","",VLOOKUP(G21,[1]TO!$D$1:$E$69,2,FALSE))</f>
        <v>Plan végétal environnement</v>
      </c>
      <c r="I21" s="101"/>
      <c r="J21" s="98"/>
      <c r="K21" s="102"/>
      <c r="L21" s="103"/>
      <c r="M21" s="104"/>
      <c r="N21" s="104"/>
      <c r="O21" s="104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105"/>
      <c r="AB21" s="106"/>
      <c r="AC21" s="98"/>
      <c r="AD21" s="98"/>
      <c r="AE21" s="2"/>
    </row>
    <row r="22" spans="1:44" ht="31.5" customHeight="1" x14ac:dyDescent="0.25">
      <c r="A22" s="107" t="s">
        <v>48</v>
      </c>
      <c r="B22" s="108"/>
      <c r="C22" s="108" t="s">
        <v>49</v>
      </c>
      <c r="D22" s="108" t="s">
        <v>50</v>
      </c>
      <c r="E22" s="108"/>
      <c r="F22" s="108" t="s">
        <v>51</v>
      </c>
      <c r="G22" s="108" t="s">
        <v>52</v>
      </c>
      <c r="H22" s="108" t="s">
        <v>51</v>
      </c>
      <c r="I22" s="109" t="s">
        <v>53</v>
      </c>
      <c r="J22" s="110">
        <v>18110.669999999998</v>
      </c>
      <c r="K22" s="110">
        <v>17866.669999999998</v>
      </c>
      <c r="L22" s="110">
        <v>7146.66</v>
      </c>
      <c r="M22" s="111">
        <v>0.39999955223889</v>
      </c>
      <c r="N22" s="110">
        <v>0</v>
      </c>
      <c r="O22" s="112"/>
      <c r="P22" s="110">
        <v>0</v>
      </c>
      <c r="Q22" s="110">
        <v>0</v>
      </c>
      <c r="R22" s="110">
        <v>7146.66</v>
      </c>
      <c r="S22" s="110"/>
      <c r="T22" s="110"/>
      <c r="U22" s="112">
        <v>0</v>
      </c>
      <c r="V22" s="111"/>
      <c r="W22" s="110">
        <v>10964.01</v>
      </c>
      <c r="X22" s="113">
        <v>42999</v>
      </c>
      <c r="Y22" s="113" t="s">
        <v>54</v>
      </c>
      <c r="Z22" s="108" t="s">
        <v>55</v>
      </c>
      <c r="AA22" s="113">
        <v>43080</v>
      </c>
      <c r="AB22" s="114">
        <v>0</v>
      </c>
      <c r="AC22" s="115"/>
      <c r="AD22" s="113" t="s">
        <v>54</v>
      </c>
      <c r="AE22" s="116" t="s">
        <v>56</v>
      </c>
      <c r="AF22" s="117" t="s">
        <v>57</v>
      </c>
      <c r="AG22" s="118">
        <v>13</v>
      </c>
      <c r="AH22" s="119">
        <v>7146.66</v>
      </c>
      <c r="AI22" s="120"/>
      <c r="AJ22" s="108"/>
      <c r="AK22" s="120"/>
      <c r="AL22" s="120"/>
      <c r="AM22" s="120"/>
      <c r="AN22" s="120">
        <f>VLOOKUP(A22,[1]TO!D$3:F$75,3,FALSE)</f>
        <v>13</v>
      </c>
      <c r="AO22" s="121" t="str">
        <f>IF(OR(COUNT(MID(A22,1,2))=1,COUNT(MID(A22,1,2))=2),MID(A22,1,2),MID(A22,1,1))</f>
        <v>4</v>
      </c>
      <c r="AP22" s="122">
        <v>43090</v>
      </c>
      <c r="AQ22" s="120">
        <v>0</v>
      </c>
      <c r="AR22" s="120">
        <v>0</v>
      </c>
    </row>
    <row r="23" spans="1:44" ht="31.5" customHeight="1" x14ac:dyDescent="0.25">
      <c r="A23" s="107" t="s">
        <v>48</v>
      </c>
      <c r="B23" s="108"/>
      <c r="C23" s="108" t="s">
        <v>58</v>
      </c>
      <c r="D23" s="108" t="s">
        <v>59</v>
      </c>
      <c r="E23" s="108"/>
      <c r="F23" s="108" t="s">
        <v>60</v>
      </c>
      <c r="G23" s="108" t="s">
        <v>52</v>
      </c>
      <c r="H23" s="108" t="s">
        <v>60</v>
      </c>
      <c r="I23" s="109" t="s">
        <v>61</v>
      </c>
      <c r="J23" s="110">
        <v>29800</v>
      </c>
      <c r="K23" s="110">
        <v>28800</v>
      </c>
      <c r="L23" s="110">
        <v>11520</v>
      </c>
      <c r="M23" s="111">
        <v>0.4</v>
      </c>
      <c r="N23" s="110">
        <v>0</v>
      </c>
      <c r="O23" s="112"/>
      <c r="P23" s="110">
        <v>0</v>
      </c>
      <c r="Q23" s="110">
        <v>0</v>
      </c>
      <c r="R23" s="110">
        <v>11520</v>
      </c>
      <c r="S23" s="110"/>
      <c r="T23" s="110"/>
      <c r="U23" s="112">
        <v>0</v>
      </c>
      <c r="V23" s="111"/>
      <c r="W23" s="110">
        <v>18280</v>
      </c>
      <c r="X23" s="113">
        <v>42999</v>
      </c>
      <c r="Y23" s="113" t="s">
        <v>54</v>
      </c>
      <c r="Z23" s="108" t="s">
        <v>55</v>
      </c>
      <c r="AA23" s="113">
        <v>43080</v>
      </c>
      <c r="AB23" s="114">
        <v>0</v>
      </c>
      <c r="AC23" s="115"/>
      <c r="AD23" s="113" t="s">
        <v>54</v>
      </c>
      <c r="AE23" s="116" t="s">
        <v>56</v>
      </c>
      <c r="AF23" s="117" t="s">
        <v>57</v>
      </c>
      <c r="AG23" s="118">
        <v>13</v>
      </c>
      <c r="AH23" s="119">
        <v>11520</v>
      </c>
      <c r="AI23" s="120"/>
      <c r="AJ23" s="108"/>
      <c r="AK23" s="120"/>
      <c r="AL23" s="120"/>
      <c r="AM23" s="120"/>
      <c r="AN23" s="120">
        <f>VLOOKUP(A23,[1]TO!D$3:F$75,3,FALSE)</f>
        <v>13</v>
      </c>
      <c r="AO23" s="121" t="str">
        <f>IF(OR(COUNT(MID(A23,1,2))=1,COUNT(MID(A23,1,2))=2),MID(A23,1,2),MID(A23,1,1))</f>
        <v>4</v>
      </c>
      <c r="AP23" s="122">
        <v>43090</v>
      </c>
      <c r="AQ23" s="120">
        <v>0</v>
      </c>
      <c r="AR23" s="120">
        <v>0</v>
      </c>
    </row>
    <row r="24" spans="1:44" ht="31.5" customHeight="1" x14ac:dyDescent="0.25">
      <c r="A24" s="107" t="s">
        <v>48</v>
      </c>
      <c r="B24" s="108"/>
      <c r="C24" s="108" t="s">
        <v>62</v>
      </c>
      <c r="D24" s="108" t="s">
        <v>63</v>
      </c>
      <c r="E24" s="108"/>
      <c r="F24" s="108" t="s">
        <v>64</v>
      </c>
      <c r="G24" s="108" t="s">
        <v>52</v>
      </c>
      <c r="H24" s="108" t="s">
        <v>64</v>
      </c>
      <c r="I24" s="109" t="s">
        <v>65</v>
      </c>
      <c r="J24" s="110">
        <v>29500</v>
      </c>
      <c r="K24" s="110">
        <v>23717.25</v>
      </c>
      <c r="L24" s="110">
        <v>9486.9</v>
      </c>
      <c r="M24" s="111">
        <v>0.4</v>
      </c>
      <c r="N24" s="110">
        <v>0</v>
      </c>
      <c r="O24" s="112"/>
      <c r="P24" s="110">
        <v>0</v>
      </c>
      <c r="Q24" s="110">
        <v>0</v>
      </c>
      <c r="R24" s="110">
        <v>9486.9</v>
      </c>
      <c r="S24" s="110"/>
      <c r="T24" s="110"/>
      <c r="U24" s="112">
        <v>0</v>
      </c>
      <c r="V24" s="111"/>
      <c r="W24" s="110">
        <v>20013.099999999999</v>
      </c>
      <c r="X24" s="113">
        <v>42999</v>
      </c>
      <c r="Y24" s="113" t="s">
        <v>54</v>
      </c>
      <c r="Z24" s="108" t="s">
        <v>55</v>
      </c>
      <c r="AA24" s="113">
        <v>43080</v>
      </c>
      <c r="AB24" s="114">
        <v>0</v>
      </c>
      <c r="AC24" s="115"/>
      <c r="AD24" s="113" t="s">
        <v>54</v>
      </c>
      <c r="AE24" s="116" t="s">
        <v>56</v>
      </c>
      <c r="AF24" s="117" t="s">
        <v>57</v>
      </c>
      <c r="AG24" s="118">
        <v>13</v>
      </c>
      <c r="AH24" s="119">
        <v>9486.9</v>
      </c>
      <c r="AI24" s="120"/>
      <c r="AJ24" s="108"/>
      <c r="AK24" s="120"/>
      <c r="AL24" s="120"/>
      <c r="AM24" s="120"/>
      <c r="AN24" s="120">
        <f>VLOOKUP(A24,[1]TO!D$3:F$75,3,FALSE)</f>
        <v>13</v>
      </c>
      <c r="AO24" s="121" t="str">
        <f>IF(OR(COUNT(MID(A24,1,2))=1,COUNT(MID(A24,1,2))=2),MID(A24,1,2),MID(A24,1,1))</f>
        <v>4</v>
      </c>
      <c r="AP24" s="122">
        <v>43090</v>
      </c>
      <c r="AQ24" s="120">
        <v>0</v>
      </c>
      <c r="AR24" s="120">
        <v>0</v>
      </c>
    </row>
    <row r="25" spans="1:44" ht="31.5" customHeight="1" x14ac:dyDescent="0.25">
      <c r="A25" s="107" t="s">
        <v>48</v>
      </c>
      <c r="B25" s="108"/>
      <c r="C25" s="108" t="s">
        <v>66</v>
      </c>
      <c r="D25" s="108" t="s">
        <v>67</v>
      </c>
      <c r="E25" s="108"/>
      <c r="F25" s="108" t="s">
        <v>68</v>
      </c>
      <c r="G25" s="108" t="s">
        <v>52</v>
      </c>
      <c r="H25" s="108" t="s">
        <v>68</v>
      </c>
      <c r="I25" s="109" t="s">
        <v>69</v>
      </c>
      <c r="J25" s="110">
        <v>29480</v>
      </c>
      <c r="K25" s="110">
        <v>25245</v>
      </c>
      <c r="L25" s="110">
        <v>10098</v>
      </c>
      <c r="M25" s="111">
        <v>0.4</v>
      </c>
      <c r="N25" s="110">
        <v>0</v>
      </c>
      <c r="O25" s="112"/>
      <c r="P25" s="110">
        <v>0</v>
      </c>
      <c r="Q25" s="110">
        <v>0</v>
      </c>
      <c r="R25" s="110">
        <v>10098</v>
      </c>
      <c r="S25" s="110"/>
      <c r="T25" s="110"/>
      <c r="U25" s="112">
        <v>0</v>
      </c>
      <c r="V25" s="111"/>
      <c r="W25" s="110">
        <v>19382</v>
      </c>
      <c r="X25" s="113">
        <v>42999</v>
      </c>
      <c r="Y25" s="113" t="s">
        <v>54</v>
      </c>
      <c r="Z25" s="108" t="s">
        <v>55</v>
      </c>
      <c r="AA25" s="113">
        <v>43080</v>
      </c>
      <c r="AB25" s="114">
        <v>0</v>
      </c>
      <c r="AC25" s="115"/>
      <c r="AD25" s="113" t="s">
        <v>54</v>
      </c>
      <c r="AE25" s="116" t="s">
        <v>56</v>
      </c>
      <c r="AF25" s="117" t="s">
        <v>57</v>
      </c>
      <c r="AG25" s="118">
        <v>13</v>
      </c>
      <c r="AH25" s="119">
        <v>10098</v>
      </c>
      <c r="AI25" s="120"/>
      <c r="AJ25" s="108"/>
      <c r="AK25" s="120"/>
      <c r="AL25" s="120"/>
      <c r="AM25" s="120"/>
      <c r="AN25" s="120">
        <f>VLOOKUP(A25,[1]TO!D$3:F$75,3,FALSE)</f>
        <v>13</v>
      </c>
      <c r="AO25" s="121" t="str">
        <f>IF(OR(COUNT(MID(A25,1,2))=1,COUNT(MID(A25,1,2))=2),MID(A25,1,2),MID(A25,1,1))</f>
        <v>4</v>
      </c>
      <c r="AP25" s="122">
        <v>43090</v>
      </c>
      <c r="AQ25" s="120">
        <v>0</v>
      </c>
      <c r="AR25" s="120">
        <v>0</v>
      </c>
    </row>
    <row r="26" spans="1:44" ht="31.5" customHeight="1" x14ac:dyDescent="0.25">
      <c r="A26" s="107" t="s">
        <v>48</v>
      </c>
      <c r="B26" s="108"/>
      <c r="C26" s="108" t="s">
        <v>70</v>
      </c>
      <c r="D26" s="108" t="s">
        <v>71</v>
      </c>
      <c r="E26" s="108"/>
      <c r="F26" s="108" t="s">
        <v>72</v>
      </c>
      <c r="G26" s="108" t="s">
        <v>52</v>
      </c>
      <c r="H26" s="108" t="s">
        <v>72</v>
      </c>
      <c r="I26" s="109" t="s">
        <v>73</v>
      </c>
      <c r="J26" s="110">
        <v>51500</v>
      </c>
      <c r="K26" s="110">
        <v>40000</v>
      </c>
      <c r="L26" s="110">
        <v>16000</v>
      </c>
      <c r="M26" s="111">
        <v>0.4</v>
      </c>
      <c r="N26" s="110">
        <v>8000</v>
      </c>
      <c r="O26" s="112"/>
      <c r="P26" s="110">
        <v>0</v>
      </c>
      <c r="Q26" s="110">
        <v>0</v>
      </c>
      <c r="R26" s="110">
        <v>8000</v>
      </c>
      <c r="S26" s="110"/>
      <c r="T26" s="110"/>
      <c r="U26" s="112">
        <v>0</v>
      </c>
      <c r="V26" s="111"/>
      <c r="W26" s="110">
        <v>35500</v>
      </c>
      <c r="X26" s="113">
        <v>42999</v>
      </c>
      <c r="Y26" s="113" t="s">
        <v>54</v>
      </c>
      <c r="Z26" s="108" t="s">
        <v>55</v>
      </c>
      <c r="AA26" s="113">
        <v>43080</v>
      </c>
      <c r="AB26" s="114">
        <v>0</v>
      </c>
      <c r="AC26" s="115"/>
      <c r="AD26" s="113" t="s">
        <v>54</v>
      </c>
      <c r="AE26" s="116" t="s">
        <v>74</v>
      </c>
      <c r="AF26" s="117" t="s">
        <v>57</v>
      </c>
      <c r="AG26" s="118">
        <v>13</v>
      </c>
      <c r="AH26" s="119">
        <v>8000</v>
      </c>
      <c r="AI26" s="120"/>
      <c r="AJ26" s="108"/>
      <c r="AK26" s="120"/>
      <c r="AL26" s="120"/>
      <c r="AM26" s="120"/>
      <c r="AN26" s="120">
        <f>VLOOKUP(A26,[1]TO!D$3:F$75,3,FALSE)</f>
        <v>13</v>
      </c>
      <c r="AO26" s="121" t="str">
        <f>IF(OR(COUNT(MID(A26,1,2))=1,COUNT(MID(A26,1,2))=2),MID(A26,1,2),MID(A26,1,1))</f>
        <v>4</v>
      </c>
      <c r="AP26" s="122">
        <v>43090</v>
      </c>
      <c r="AQ26" s="120">
        <v>0</v>
      </c>
      <c r="AR26" s="120">
        <v>0</v>
      </c>
    </row>
    <row r="27" spans="1:44" ht="31.5" customHeight="1" x14ac:dyDescent="0.25">
      <c r="A27" s="107" t="s">
        <v>48</v>
      </c>
      <c r="B27" s="108"/>
      <c r="C27" s="108" t="s">
        <v>75</v>
      </c>
      <c r="D27" s="108" t="s">
        <v>76</v>
      </c>
      <c r="E27" s="108"/>
      <c r="F27" s="108" t="s">
        <v>77</v>
      </c>
      <c r="G27" s="108" t="s">
        <v>52</v>
      </c>
      <c r="H27" s="108" t="s">
        <v>77</v>
      </c>
      <c r="I27" s="109" t="s">
        <v>78</v>
      </c>
      <c r="J27" s="110">
        <v>18295.900000000001</v>
      </c>
      <c r="K27" s="110">
        <v>15138.9</v>
      </c>
      <c r="L27" s="110">
        <v>6055.56</v>
      </c>
      <c r="M27" s="111">
        <v>0.4</v>
      </c>
      <c r="N27" s="110">
        <v>0</v>
      </c>
      <c r="O27" s="112"/>
      <c r="P27" s="110">
        <v>0</v>
      </c>
      <c r="Q27" s="110">
        <v>0</v>
      </c>
      <c r="R27" s="110">
        <v>6055.56</v>
      </c>
      <c r="S27" s="110"/>
      <c r="T27" s="110"/>
      <c r="U27" s="112">
        <v>0</v>
      </c>
      <c r="V27" s="111"/>
      <c r="W27" s="110">
        <v>12240.34</v>
      </c>
      <c r="X27" s="113">
        <v>42999</v>
      </c>
      <c r="Y27" s="113" t="s">
        <v>54</v>
      </c>
      <c r="Z27" s="108" t="s">
        <v>55</v>
      </c>
      <c r="AA27" s="113">
        <v>43080</v>
      </c>
      <c r="AB27" s="114">
        <v>0</v>
      </c>
      <c r="AC27" s="115"/>
      <c r="AD27" s="113" t="s">
        <v>54</v>
      </c>
      <c r="AE27" s="116" t="s">
        <v>56</v>
      </c>
      <c r="AF27" s="117" t="s">
        <v>57</v>
      </c>
      <c r="AG27" s="118">
        <v>13</v>
      </c>
      <c r="AH27" s="119">
        <v>6055.56</v>
      </c>
      <c r="AI27" s="120"/>
      <c r="AJ27" s="108"/>
      <c r="AK27" s="120"/>
      <c r="AL27" s="120"/>
      <c r="AM27" s="120"/>
      <c r="AN27" s="120">
        <f>VLOOKUP(A27,[1]TO!D$3:F$75,3,FALSE)</f>
        <v>13</v>
      </c>
      <c r="AO27" s="121" t="str">
        <f>IF(OR(COUNT(MID(A27,1,2))=1,COUNT(MID(A27,1,2))=2),MID(A27,1,2),MID(A27,1,1))</f>
        <v>4</v>
      </c>
      <c r="AP27" s="122">
        <v>43090</v>
      </c>
      <c r="AQ27" s="120">
        <v>0</v>
      </c>
      <c r="AR27" s="120">
        <v>0</v>
      </c>
    </row>
    <row r="28" spans="1:44" ht="31.5" customHeight="1" x14ac:dyDescent="0.25">
      <c r="A28" s="107" t="s">
        <v>48</v>
      </c>
      <c r="B28" s="108"/>
      <c r="C28" s="108" t="s">
        <v>79</v>
      </c>
      <c r="D28" s="108" t="s">
        <v>80</v>
      </c>
      <c r="E28" s="108"/>
      <c r="F28" s="108" t="s">
        <v>81</v>
      </c>
      <c r="G28" s="108" t="s">
        <v>52</v>
      </c>
      <c r="H28" s="108" t="s">
        <v>81</v>
      </c>
      <c r="I28" s="109" t="s">
        <v>82</v>
      </c>
      <c r="J28" s="110">
        <v>58596.67</v>
      </c>
      <c r="K28" s="110">
        <v>40000</v>
      </c>
      <c r="L28" s="110">
        <v>16000</v>
      </c>
      <c r="M28" s="111">
        <v>0.4</v>
      </c>
      <c r="N28" s="110">
        <v>7026.6639999999998</v>
      </c>
      <c r="O28" s="112"/>
      <c r="P28" s="110">
        <v>0</v>
      </c>
      <c r="Q28" s="110">
        <v>0</v>
      </c>
      <c r="R28" s="110">
        <v>8973.3359999999993</v>
      </c>
      <c r="S28" s="110"/>
      <c r="T28" s="110"/>
      <c r="U28" s="112">
        <v>0</v>
      </c>
      <c r="V28" s="111"/>
      <c r="W28" s="110">
        <v>42596.67</v>
      </c>
      <c r="X28" s="113">
        <v>42999</v>
      </c>
      <c r="Y28" s="113" t="s">
        <v>54</v>
      </c>
      <c r="Z28" s="108" t="s">
        <v>55</v>
      </c>
      <c r="AA28" s="113">
        <v>43080</v>
      </c>
      <c r="AB28" s="114">
        <v>0</v>
      </c>
      <c r="AC28" s="115"/>
      <c r="AD28" s="113" t="s">
        <v>54</v>
      </c>
      <c r="AE28" s="116" t="s">
        <v>74</v>
      </c>
      <c r="AF28" s="117" t="s">
        <v>57</v>
      </c>
      <c r="AG28" s="118">
        <v>13</v>
      </c>
      <c r="AH28" s="119">
        <v>8973.3359999999993</v>
      </c>
      <c r="AI28" s="120"/>
      <c r="AJ28" s="108"/>
      <c r="AK28" s="120"/>
      <c r="AL28" s="120"/>
      <c r="AM28" s="120"/>
      <c r="AN28" s="120">
        <f>VLOOKUP(A28,[1]TO!D$3:F$75,3,FALSE)</f>
        <v>13</v>
      </c>
      <c r="AO28" s="121" t="str">
        <f>IF(OR(COUNT(MID(A28,1,2))=1,COUNT(MID(A28,1,2))=2),MID(A28,1,2),MID(A28,1,1))</f>
        <v>4</v>
      </c>
      <c r="AP28" s="122">
        <v>43090</v>
      </c>
      <c r="AQ28" s="120">
        <v>0</v>
      </c>
      <c r="AR28" s="120">
        <v>0</v>
      </c>
    </row>
    <row r="29" spans="1:44" ht="31.5" customHeight="1" x14ac:dyDescent="0.25">
      <c r="A29" s="107" t="s">
        <v>48</v>
      </c>
      <c r="B29" s="108"/>
      <c r="C29" s="108" t="s">
        <v>83</v>
      </c>
      <c r="D29" s="108" t="s">
        <v>84</v>
      </c>
      <c r="E29" s="108"/>
      <c r="F29" s="108" t="s">
        <v>85</v>
      </c>
      <c r="G29" s="108" t="s">
        <v>52</v>
      </c>
      <c r="H29" s="108" t="s">
        <v>85</v>
      </c>
      <c r="I29" s="109" t="s">
        <v>86</v>
      </c>
      <c r="J29" s="110">
        <v>11297.48</v>
      </c>
      <c r="K29" s="110">
        <v>11297.48</v>
      </c>
      <c r="L29" s="110">
        <v>4518.9920000000002</v>
      </c>
      <c r="M29" s="111">
        <v>0.4</v>
      </c>
      <c r="N29" s="110">
        <v>0</v>
      </c>
      <c r="O29" s="112"/>
      <c r="P29" s="110">
        <v>0</v>
      </c>
      <c r="Q29" s="110">
        <v>0</v>
      </c>
      <c r="R29" s="110">
        <v>4518.9920000000002</v>
      </c>
      <c r="S29" s="110"/>
      <c r="T29" s="110"/>
      <c r="U29" s="112">
        <v>0</v>
      </c>
      <c r="V29" s="111"/>
      <c r="W29" s="110">
        <v>6778.4880000000003</v>
      </c>
      <c r="X29" s="113">
        <v>42999</v>
      </c>
      <c r="Y29" s="113" t="s">
        <v>54</v>
      </c>
      <c r="Z29" s="108" t="s">
        <v>55</v>
      </c>
      <c r="AA29" s="113">
        <v>43080</v>
      </c>
      <c r="AB29" s="114">
        <v>0</v>
      </c>
      <c r="AC29" s="115"/>
      <c r="AD29" s="113" t="s">
        <v>54</v>
      </c>
      <c r="AE29" s="116" t="s">
        <v>56</v>
      </c>
      <c r="AF29" s="117" t="s">
        <v>57</v>
      </c>
      <c r="AG29" s="118">
        <v>13</v>
      </c>
      <c r="AH29" s="119">
        <v>4518.9920000000002</v>
      </c>
      <c r="AI29" s="120"/>
      <c r="AJ29" s="108"/>
      <c r="AK29" s="120"/>
      <c r="AL29" s="120"/>
      <c r="AM29" s="120"/>
      <c r="AN29" s="120">
        <f>VLOOKUP(A29,[1]TO!D$3:F$75,3,FALSE)</f>
        <v>13</v>
      </c>
      <c r="AO29" s="121" t="str">
        <f>IF(OR(COUNT(MID(A29,1,2))=1,COUNT(MID(A29,1,2))=2),MID(A29,1,2),MID(A29,1,1))</f>
        <v>4</v>
      </c>
      <c r="AP29" s="122">
        <v>43090</v>
      </c>
      <c r="AQ29" s="120">
        <v>0</v>
      </c>
      <c r="AR29" s="120">
        <v>0</v>
      </c>
    </row>
    <row r="30" spans="1:44" ht="31.5" customHeight="1" x14ac:dyDescent="0.25">
      <c r="A30" s="107" t="s">
        <v>48</v>
      </c>
      <c r="B30" s="108"/>
      <c r="C30" s="108" t="s">
        <v>87</v>
      </c>
      <c r="D30" s="108" t="s">
        <v>88</v>
      </c>
      <c r="E30" s="108"/>
      <c r="F30" s="108" t="s">
        <v>89</v>
      </c>
      <c r="G30" s="108" t="s">
        <v>90</v>
      </c>
      <c r="H30" s="108" t="s">
        <v>89</v>
      </c>
      <c r="I30" s="109" t="s">
        <v>91</v>
      </c>
      <c r="J30" s="110">
        <v>64500</v>
      </c>
      <c r="K30" s="110">
        <v>40000</v>
      </c>
      <c r="L30" s="110">
        <v>18000</v>
      </c>
      <c r="M30" s="111">
        <v>0.45</v>
      </c>
      <c r="N30" s="110">
        <v>0</v>
      </c>
      <c r="O30" s="112"/>
      <c r="P30" s="110">
        <v>0</v>
      </c>
      <c r="Q30" s="110">
        <v>0</v>
      </c>
      <c r="R30" s="110">
        <v>18000</v>
      </c>
      <c r="S30" s="110"/>
      <c r="T30" s="110"/>
      <c r="U30" s="112">
        <v>0</v>
      </c>
      <c r="V30" s="111"/>
      <c r="W30" s="110">
        <v>46500</v>
      </c>
      <c r="X30" s="113">
        <v>42999</v>
      </c>
      <c r="Y30" s="113" t="s">
        <v>54</v>
      </c>
      <c r="Z30" s="108" t="s">
        <v>55</v>
      </c>
      <c r="AA30" s="113">
        <v>43080</v>
      </c>
      <c r="AB30" s="114">
        <v>0</v>
      </c>
      <c r="AC30" s="115"/>
      <c r="AD30" s="113" t="s">
        <v>54</v>
      </c>
      <c r="AE30" s="116" t="s">
        <v>56</v>
      </c>
      <c r="AF30" s="117" t="s">
        <v>57</v>
      </c>
      <c r="AG30" s="118">
        <v>13</v>
      </c>
      <c r="AH30" s="119">
        <v>18000</v>
      </c>
      <c r="AI30" s="120"/>
      <c r="AJ30" s="108"/>
      <c r="AK30" s="120"/>
      <c r="AL30" s="120"/>
      <c r="AM30" s="120"/>
      <c r="AN30" s="120">
        <f>VLOOKUP(A30,[1]TO!D$3:F$75,3,FALSE)</f>
        <v>13</v>
      </c>
      <c r="AO30" s="121" t="str">
        <f>IF(OR(COUNT(MID(A30,1,2))=1,COUNT(MID(A30,1,2))=2),MID(A30,1,2),MID(A30,1,1))</f>
        <v>4</v>
      </c>
      <c r="AP30" s="122">
        <v>43090</v>
      </c>
      <c r="AQ30" s="120">
        <v>0</v>
      </c>
      <c r="AR30" s="120">
        <v>0</v>
      </c>
    </row>
    <row r="31" spans="1:44" ht="31.5" customHeight="1" x14ac:dyDescent="0.25">
      <c r="A31" s="107" t="s">
        <v>48</v>
      </c>
      <c r="B31" s="108"/>
      <c r="C31" s="108" t="s">
        <v>92</v>
      </c>
      <c r="D31" s="108" t="s">
        <v>93</v>
      </c>
      <c r="E31" s="108"/>
      <c r="F31" s="108" t="s">
        <v>94</v>
      </c>
      <c r="G31" s="108" t="s">
        <v>90</v>
      </c>
      <c r="H31" s="108" t="s">
        <v>94</v>
      </c>
      <c r="I31" s="109" t="s">
        <v>91</v>
      </c>
      <c r="J31" s="110">
        <v>43500</v>
      </c>
      <c r="K31" s="110">
        <v>40000</v>
      </c>
      <c r="L31" s="110">
        <v>18000</v>
      </c>
      <c r="M31" s="111">
        <v>0.45</v>
      </c>
      <c r="N31" s="110">
        <v>0</v>
      </c>
      <c r="O31" s="112"/>
      <c r="P31" s="110">
        <v>0</v>
      </c>
      <c r="Q31" s="110">
        <v>0</v>
      </c>
      <c r="R31" s="110">
        <v>18000</v>
      </c>
      <c r="S31" s="110"/>
      <c r="T31" s="110"/>
      <c r="U31" s="112">
        <v>0</v>
      </c>
      <c r="V31" s="111"/>
      <c r="W31" s="110">
        <v>25500</v>
      </c>
      <c r="X31" s="113">
        <v>42999</v>
      </c>
      <c r="Y31" s="113" t="s">
        <v>54</v>
      </c>
      <c r="Z31" s="108" t="s">
        <v>55</v>
      </c>
      <c r="AA31" s="113">
        <v>43080</v>
      </c>
      <c r="AB31" s="114">
        <v>0</v>
      </c>
      <c r="AC31" s="115"/>
      <c r="AD31" s="113" t="s">
        <v>54</v>
      </c>
      <c r="AE31" s="116" t="s">
        <v>56</v>
      </c>
      <c r="AF31" s="117" t="s">
        <v>57</v>
      </c>
      <c r="AG31" s="118">
        <v>13</v>
      </c>
      <c r="AH31" s="119">
        <v>18000</v>
      </c>
      <c r="AI31" s="120"/>
      <c r="AJ31" s="108"/>
      <c r="AK31" s="120"/>
      <c r="AL31" s="120"/>
      <c r="AM31" s="120"/>
      <c r="AN31" s="120">
        <f>VLOOKUP(A31,[1]TO!D$3:F$75,3,FALSE)</f>
        <v>13</v>
      </c>
      <c r="AO31" s="121" t="str">
        <f>IF(OR(COUNT(MID(A31,1,2))=1,COUNT(MID(A31,1,2))=2),MID(A31,1,2),MID(A31,1,1))</f>
        <v>4</v>
      </c>
      <c r="AP31" s="122">
        <v>43090</v>
      </c>
      <c r="AQ31" s="120">
        <v>0</v>
      </c>
      <c r="AR31" s="120">
        <v>0</v>
      </c>
    </row>
    <row r="32" spans="1:44" ht="31.5" customHeight="1" x14ac:dyDescent="0.25">
      <c r="A32" s="107" t="s">
        <v>48</v>
      </c>
      <c r="B32" s="108"/>
      <c r="C32" s="108" t="s">
        <v>95</v>
      </c>
      <c r="D32" s="108" t="s">
        <v>96</v>
      </c>
      <c r="E32" s="108"/>
      <c r="F32" s="108" t="s">
        <v>97</v>
      </c>
      <c r="G32" s="108" t="s">
        <v>90</v>
      </c>
      <c r="H32" s="108" t="s">
        <v>97</v>
      </c>
      <c r="I32" s="109" t="s">
        <v>91</v>
      </c>
      <c r="J32" s="110">
        <v>51287</v>
      </c>
      <c r="K32" s="110">
        <v>40000</v>
      </c>
      <c r="L32" s="110">
        <v>18000</v>
      </c>
      <c r="M32" s="111">
        <v>0.45</v>
      </c>
      <c r="N32" s="110">
        <v>0</v>
      </c>
      <c r="O32" s="112"/>
      <c r="P32" s="110">
        <v>0</v>
      </c>
      <c r="Q32" s="110">
        <v>0</v>
      </c>
      <c r="R32" s="110">
        <v>18000</v>
      </c>
      <c r="S32" s="110"/>
      <c r="T32" s="110"/>
      <c r="U32" s="112">
        <v>0</v>
      </c>
      <c r="V32" s="111"/>
      <c r="W32" s="110">
        <v>33287</v>
      </c>
      <c r="X32" s="113">
        <v>42999</v>
      </c>
      <c r="Y32" s="113" t="s">
        <v>54</v>
      </c>
      <c r="Z32" s="108" t="s">
        <v>55</v>
      </c>
      <c r="AA32" s="113">
        <v>43080</v>
      </c>
      <c r="AB32" s="114">
        <v>0</v>
      </c>
      <c r="AC32" s="115"/>
      <c r="AD32" s="113" t="s">
        <v>54</v>
      </c>
      <c r="AE32" s="116" t="s">
        <v>56</v>
      </c>
      <c r="AF32" s="117" t="s">
        <v>57</v>
      </c>
      <c r="AG32" s="118">
        <v>13</v>
      </c>
      <c r="AH32" s="119">
        <v>18000</v>
      </c>
      <c r="AI32" s="120"/>
      <c r="AJ32" s="108"/>
      <c r="AK32" s="120"/>
      <c r="AL32" s="120"/>
      <c r="AM32" s="120"/>
      <c r="AN32" s="120">
        <f>VLOOKUP(A32,[1]TO!D$3:F$75,3,FALSE)</f>
        <v>13</v>
      </c>
      <c r="AO32" s="121" t="str">
        <f>IF(OR(COUNT(MID(A32,1,2))=1,COUNT(MID(A32,1,2))=2),MID(A32,1,2),MID(A32,1,1))</f>
        <v>4</v>
      </c>
      <c r="AP32" s="122">
        <v>43090</v>
      </c>
      <c r="AQ32" s="120">
        <v>0</v>
      </c>
      <c r="AR32" s="120">
        <v>0</v>
      </c>
    </row>
    <row r="33" spans="1:44" ht="31.5" customHeight="1" x14ac:dyDescent="0.25">
      <c r="A33" s="107" t="s">
        <v>48</v>
      </c>
      <c r="B33" s="108"/>
      <c r="C33" s="108" t="s">
        <v>98</v>
      </c>
      <c r="D33" s="108" t="s">
        <v>99</v>
      </c>
      <c r="E33" s="108"/>
      <c r="F33" s="108" t="s">
        <v>100</v>
      </c>
      <c r="G33" s="108" t="s">
        <v>90</v>
      </c>
      <c r="H33" s="108" t="s">
        <v>100</v>
      </c>
      <c r="I33" s="109" t="s">
        <v>101</v>
      </c>
      <c r="J33" s="110">
        <v>39400</v>
      </c>
      <c r="K33" s="110">
        <v>39400</v>
      </c>
      <c r="L33" s="110">
        <v>15760</v>
      </c>
      <c r="M33" s="111">
        <v>0.4</v>
      </c>
      <c r="N33" s="110">
        <v>7880</v>
      </c>
      <c r="O33" s="112"/>
      <c r="P33" s="110">
        <v>0</v>
      </c>
      <c r="Q33" s="110">
        <v>0</v>
      </c>
      <c r="R33" s="110">
        <v>7880</v>
      </c>
      <c r="S33" s="110"/>
      <c r="T33" s="110"/>
      <c r="U33" s="112">
        <v>0</v>
      </c>
      <c r="V33" s="111"/>
      <c r="W33" s="110">
        <v>23640</v>
      </c>
      <c r="X33" s="113">
        <v>42999</v>
      </c>
      <c r="Y33" s="113" t="s">
        <v>54</v>
      </c>
      <c r="Z33" s="108" t="s">
        <v>55</v>
      </c>
      <c r="AA33" s="113">
        <v>43080</v>
      </c>
      <c r="AB33" s="114">
        <v>0</v>
      </c>
      <c r="AC33" s="115"/>
      <c r="AD33" s="113" t="s">
        <v>54</v>
      </c>
      <c r="AE33" s="116" t="s">
        <v>74</v>
      </c>
      <c r="AF33" s="117" t="s">
        <v>57</v>
      </c>
      <c r="AG33" s="118">
        <v>13</v>
      </c>
      <c r="AH33" s="119">
        <v>7880</v>
      </c>
      <c r="AI33" s="120"/>
      <c r="AJ33" s="108"/>
      <c r="AK33" s="120"/>
      <c r="AL33" s="120"/>
      <c r="AM33" s="120"/>
      <c r="AN33" s="120">
        <f>VLOOKUP(A33,[1]TO!D$3:F$75,3,FALSE)</f>
        <v>13</v>
      </c>
      <c r="AO33" s="121" t="str">
        <f>IF(OR(COUNT(MID(A33,1,2))=1,COUNT(MID(A33,1,2))=2),MID(A33,1,2),MID(A33,1,1))</f>
        <v>4</v>
      </c>
      <c r="AP33" s="122">
        <v>43090</v>
      </c>
      <c r="AQ33" s="120">
        <v>0</v>
      </c>
      <c r="AR33" s="120">
        <v>0</v>
      </c>
    </row>
    <row r="34" spans="1:44" ht="31.5" customHeight="1" x14ac:dyDescent="0.25">
      <c r="A34" s="107" t="s">
        <v>48</v>
      </c>
      <c r="B34" s="108"/>
      <c r="C34" s="108" t="s">
        <v>102</v>
      </c>
      <c r="D34" s="108" t="s">
        <v>103</v>
      </c>
      <c r="E34" s="108"/>
      <c r="F34" s="108" t="s">
        <v>104</v>
      </c>
      <c r="G34" s="108" t="s">
        <v>90</v>
      </c>
      <c r="H34" s="108" t="s">
        <v>104</v>
      </c>
      <c r="I34" s="109" t="s">
        <v>105</v>
      </c>
      <c r="J34" s="110">
        <v>16290</v>
      </c>
      <c r="K34" s="110">
        <v>16290</v>
      </c>
      <c r="L34" s="110">
        <v>6516</v>
      </c>
      <c r="M34" s="111">
        <v>0.4</v>
      </c>
      <c r="N34" s="110">
        <v>0</v>
      </c>
      <c r="O34" s="112"/>
      <c r="P34" s="110">
        <v>0</v>
      </c>
      <c r="Q34" s="110">
        <v>0</v>
      </c>
      <c r="R34" s="110">
        <v>6516</v>
      </c>
      <c r="S34" s="110"/>
      <c r="T34" s="110"/>
      <c r="U34" s="112">
        <v>0</v>
      </c>
      <c r="V34" s="111"/>
      <c r="W34" s="110">
        <v>9774</v>
      </c>
      <c r="X34" s="113">
        <v>42999</v>
      </c>
      <c r="Y34" s="113" t="s">
        <v>54</v>
      </c>
      <c r="Z34" s="108" t="s">
        <v>55</v>
      </c>
      <c r="AA34" s="113">
        <v>43080</v>
      </c>
      <c r="AB34" s="114">
        <v>0</v>
      </c>
      <c r="AC34" s="115"/>
      <c r="AD34" s="113" t="s">
        <v>54</v>
      </c>
      <c r="AE34" s="116" t="s">
        <v>56</v>
      </c>
      <c r="AF34" s="117" t="s">
        <v>57</v>
      </c>
      <c r="AG34" s="118">
        <v>13</v>
      </c>
      <c r="AH34" s="119">
        <v>6516</v>
      </c>
      <c r="AI34" s="120"/>
      <c r="AJ34" s="108"/>
      <c r="AK34" s="120"/>
      <c r="AL34" s="120"/>
      <c r="AM34" s="120"/>
      <c r="AN34" s="120">
        <f>VLOOKUP(A34,[1]TO!D$3:F$75,3,FALSE)</f>
        <v>13</v>
      </c>
      <c r="AO34" s="121" t="str">
        <f>IF(OR(COUNT(MID(A34,1,2))=1,COUNT(MID(A34,1,2))=2),MID(A34,1,2),MID(A34,1,1))</f>
        <v>4</v>
      </c>
      <c r="AP34" s="122">
        <v>43090</v>
      </c>
      <c r="AQ34" s="120">
        <v>0</v>
      </c>
      <c r="AR34" s="120">
        <v>0</v>
      </c>
    </row>
    <row r="35" spans="1:44" ht="31.5" customHeight="1" x14ac:dyDescent="0.25">
      <c r="A35" s="107" t="s">
        <v>48</v>
      </c>
      <c r="B35" s="108"/>
      <c r="C35" s="108" t="s">
        <v>106</v>
      </c>
      <c r="D35" s="108" t="s">
        <v>107</v>
      </c>
      <c r="E35" s="108"/>
      <c r="F35" s="108" t="s">
        <v>108</v>
      </c>
      <c r="G35" s="108" t="s">
        <v>109</v>
      </c>
      <c r="H35" s="108" t="s">
        <v>108</v>
      </c>
      <c r="I35" s="109" t="s">
        <v>110</v>
      </c>
      <c r="J35" s="110">
        <v>32700</v>
      </c>
      <c r="K35" s="110">
        <v>32700</v>
      </c>
      <c r="L35" s="110">
        <v>14715</v>
      </c>
      <c r="M35" s="111">
        <v>0.45</v>
      </c>
      <c r="N35" s="110">
        <v>0</v>
      </c>
      <c r="O35" s="112"/>
      <c r="P35" s="110">
        <v>0</v>
      </c>
      <c r="Q35" s="110">
        <v>0</v>
      </c>
      <c r="R35" s="110">
        <v>14715</v>
      </c>
      <c r="S35" s="110"/>
      <c r="T35" s="110"/>
      <c r="U35" s="112">
        <v>0</v>
      </c>
      <c r="V35" s="111"/>
      <c r="W35" s="110">
        <v>17985</v>
      </c>
      <c r="X35" s="113">
        <v>42999</v>
      </c>
      <c r="Y35" s="113" t="s">
        <v>54</v>
      </c>
      <c r="Z35" s="108" t="s">
        <v>55</v>
      </c>
      <c r="AA35" s="113">
        <v>43080</v>
      </c>
      <c r="AB35" s="114">
        <v>0</v>
      </c>
      <c r="AC35" s="115"/>
      <c r="AD35" s="113" t="s">
        <v>54</v>
      </c>
      <c r="AE35" s="116" t="s">
        <v>56</v>
      </c>
      <c r="AF35" s="117" t="s">
        <v>57</v>
      </c>
      <c r="AG35" s="118">
        <v>13</v>
      </c>
      <c r="AH35" s="119">
        <v>14715</v>
      </c>
      <c r="AI35" s="120"/>
      <c r="AJ35" s="108"/>
      <c r="AK35" s="120"/>
      <c r="AL35" s="120"/>
      <c r="AM35" s="120"/>
      <c r="AN35" s="120">
        <f>VLOOKUP(A35,[1]TO!D$3:F$75,3,FALSE)</f>
        <v>13</v>
      </c>
      <c r="AO35" s="121" t="str">
        <f>IF(OR(COUNT(MID(A35,1,2))=1,COUNT(MID(A35,1,2))=2),MID(A35,1,2),MID(A35,1,1))</f>
        <v>4</v>
      </c>
      <c r="AP35" s="122">
        <v>43090</v>
      </c>
      <c r="AQ35" s="120">
        <v>0</v>
      </c>
      <c r="AR35" s="120">
        <v>0</v>
      </c>
    </row>
    <row r="36" spans="1:44" ht="31.5" customHeight="1" x14ac:dyDescent="0.25">
      <c r="A36" s="107" t="s">
        <v>48</v>
      </c>
      <c r="B36" s="108"/>
      <c r="C36" s="108" t="s">
        <v>111</v>
      </c>
      <c r="D36" s="108" t="s">
        <v>112</v>
      </c>
      <c r="E36" s="108"/>
      <c r="F36" s="108" t="s">
        <v>113</v>
      </c>
      <c r="G36" s="108" t="s">
        <v>109</v>
      </c>
      <c r="H36" s="108" t="s">
        <v>113</v>
      </c>
      <c r="I36" s="109" t="s">
        <v>114</v>
      </c>
      <c r="J36" s="110">
        <v>19868.75</v>
      </c>
      <c r="K36" s="110">
        <v>19868.75</v>
      </c>
      <c r="L36" s="110">
        <v>8940.93</v>
      </c>
      <c r="M36" s="111">
        <v>0.44999962252280601</v>
      </c>
      <c r="N36" s="110">
        <v>4470.47</v>
      </c>
      <c r="O36" s="112"/>
      <c r="P36" s="110">
        <v>0</v>
      </c>
      <c r="Q36" s="110">
        <v>4470.46</v>
      </c>
      <c r="R36" s="110">
        <v>0</v>
      </c>
      <c r="S36" s="110"/>
      <c r="T36" s="110"/>
      <c r="U36" s="112">
        <v>0</v>
      </c>
      <c r="V36" s="111"/>
      <c r="W36" s="110">
        <v>10927.82</v>
      </c>
      <c r="X36" s="113">
        <v>42999</v>
      </c>
      <c r="Y36" s="113" t="s">
        <v>54</v>
      </c>
      <c r="Z36" s="108" t="s">
        <v>55</v>
      </c>
      <c r="AA36" s="113">
        <v>43080</v>
      </c>
      <c r="AB36" s="114">
        <v>0</v>
      </c>
      <c r="AC36" s="115"/>
      <c r="AD36" s="113" t="s">
        <v>54</v>
      </c>
      <c r="AE36" s="116" t="s">
        <v>74</v>
      </c>
      <c r="AF36" s="117" t="s">
        <v>57</v>
      </c>
      <c r="AG36" s="118">
        <v>13</v>
      </c>
      <c r="AH36" s="119">
        <v>4470.46</v>
      </c>
      <c r="AI36" s="120"/>
      <c r="AJ36" s="108"/>
      <c r="AK36" s="120"/>
      <c r="AL36" s="120"/>
      <c r="AM36" s="120"/>
      <c r="AN36" s="120">
        <f>VLOOKUP(A36,[1]TO!D$3:F$75,3,FALSE)</f>
        <v>13</v>
      </c>
      <c r="AO36" s="121" t="str">
        <f>IF(OR(COUNT(MID(A36,1,2))=1,COUNT(MID(A36,1,2))=2),MID(A36,1,2),MID(A36,1,1))</f>
        <v>4</v>
      </c>
      <c r="AP36" s="122">
        <v>43090</v>
      </c>
      <c r="AQ36" s="120">
        <v>0</v>
      </c>
      <c r="AR36" s="120">
        <v>0</v>
      </c>
    </row>
    <row r="37" spans="1:44" ht="31.5" customHeight="1" x14ac:dyDescent="0.25">
      <c r="A37" s="107" t="s">
        <v>48</v>
      </c>
      <c r="B37" s="108"/>
      <c r="C37" s="108" t="s">
        <v>115</v>
      </c>
      <c r="D37" s="108" t="s">
        <v>116</v>
      </c>
      <c r="E37" s="108"/>
      <c r="F37" s="108" t="s">
        <v>117</v>
      </c>
      <c r="G37" s="108" t="s">
        <v>109</v>
      </c>
      <c r="H37" s="108" t="s">
        <v>117</v>
      </c>
      <c r="I37" s="109" t="s">
        <v>118</v>
      </c>
      <c r="J37" s="110">
        <v>39516</v>
      </c>
      <c r="K37" s="110">
        <v>39516</v>
      </c>
      <c r="L37" s="110">
        <v>15806.4</v>
      </c>
      <c r="M37" s="111">
        <v>0.4</v>
      </c>
      <c r="N37" s="110">
        <v>7903.2</v>
      </c>
      <c r="O37" s="112"/>
      <c r="P37" s="110">
        <v>0</v>
      </c>
      <c r="Q37" s="110">
        <v>7903.2</v>
      </c>
      <c r="R37" s="110">
        <v>0</v>
      </c>
      <c r="S37" s="110"/>
      <c r="T37" s="110"/>
      <c r="U37" s="112">
        <v>0</v>
      </c>
      <c r="V37" s="111"/>
      <c r="W37" s="110">
        <v>23709.599999999999</v>
      </c>
      <c r="X37" s="113">
        <v>42999</v>
      </c>
      <c r="Y37" s="113" t="s">
        <v>54</v>
      </c>
      <c r="Z37" s="108" t="s">
        <v>55</v>
      </c>
      <c r="AA37" s="113">
        <v>43080</v>
      </c>
      <c r="AB37" s="114">
        <v>0</v>
      </c>
      <c r="AC37" s="115"/>
      <c r="AD37" s="113" t="s">
        <v>54</v>
      </c>
      <c r="AE37" s="116" t="s">
        <v>74</v>
      </c>
      <c r="AF37" s="117" t="s">
        <v>57</v>
      </c>
      <c r="AG37" s="118">
        <v>13</v>
      </c>
      <c r="AH37" s="119">
        <v>7903.2</v>
      </c>
      <c r="AI37" s="120"/>
      <c r="AJ37" s="108"/>
      <c r="AK37" s="120"/>
      <c r="AL37" s="120"/>
      <c r="AM37" s="120"/>
      <c r="AN37" s="120">
        <f>VLOOKUP(A37,[1]TO!D$3:F$75,3,FALSE)</f>
        <v>13</v>
      </c>
      <c r="AO37" s="121" t="str">
        <f>IF(OR(COUNT(MID(A37,1,2))=1,COUNT(MID(A37,1,2))=2),MID(A37,1,2),MID(A37,1,1))</f>
        <v>4</v>
      </c>
      <c r="AP37" s="122">
        <v>43090</v>
      </c>
      <c r="AQ37" s="120">
        <v>0</v>
      </c>
      <c r="AR37" s="120">
        <v>0</v>
      </c>
    </row>
    <row r="38" spans="1:44" ht="31.5" customHeight="1" x14ac:dyDescent="0.25">
      <c r="A38" s="107" t="s">
        <v>48</v>
      </c>
      <c r="B38" s="108"/>
      <c r="C38" s="108" t="s">
        <v>119</v>
      </c>
      <c r="D38" s="108" t="s">
        <v>120</v>
      </c>
      <c r="E38" s="108"/>
      <c r="F38" s="108" t="s">
        <v>121</v>
      </c>
      <c r="G38" s="108" t="s">
        <v>109</v>
      </c>
      <c r="H38" s="108" t="s">
        <v>121</v>
      </c>
      <c r="I38" s="109" t="s">
        <v>122</v>
      </c>
      <c r="J38" s="110">
        <v>45600</v>
      </c>
      <c r="K38" s="110">
        <v>40000</v>
      </c>
      <c r="L38" s="110">
        <v>16000</v>
      </c>
      <c r="M38" s="111">
        <v>0.4</v>
      </c>
      <c r="N38" s="110">
        <v>16000</v>
      </c>
      <c r="O38" s="112"/>
      <c r="P38" s="110">
        <v>0</v>
      </c>
      <c r="Q38" s="110">
        <v>0</v>
      </c>
      <c r="R38" s="110">
        <v>0</v>
      </c>
      <c r="S38" s="110"/>
      <c r="T38" s="110"/>
      <c r="U38" s="112">
        <v>0</v>
      </c>
      <c r="V38" s="111"/>
      <c r="W38" s="110">
        <v>29600</v>
      </c>
      <c r="X38" s="113">
        <v>42999</v>
      </c>
      <c r="Y38" s="113" t="s">
        <v>54</v>
      </c>
      <c r="Z38" s="108" t="s">
        <v>55</v>
      </c>
      <c r="AA38" s="113">
        <v>43080</v>
      </c>
      <c r="AB38" s="114">
        <v>0</v>
      </c>
      <c r="AC38" s="115"/>
      <c r="AD38" s="113" t="s">
        <v>54</v>
      </c>
      <c r="AE38" s="116" t="s">
        <v>74</v>
      </c>
      <c r="AF38" s="117" t="s">
        <v>57</v>
      </c>
      <c r="AG38" s="118">
        <v>13</v>
      </c>
      <c r="AH38" s="119">
        <v>0</v>
      </c>
      <c r="AI38" s="120"/>
      <c r="AJ38" s="108"/>
      <c r="AK38" s="120"/>
      <c r="AL38" s="120"/>
      <c r="AM38" s="120"/>
      <c r="AN38" s="120">
        <f>VLOOKUP(A38,[1]TO!D$3:F$75,3,FALSE)</f>
        <v>13</v>
      </c>
      <c r="AO38" s="121" t="str">
        <f>IF(OR(COUNT(MID(A38,1,2))=1,COUNT(MID(A38,1,2))=2),MID(A38,1,2),MID(A38,1,1))</f>
        <v>4</v>
      </c>
      <c r="AP38" s="122">
        <v>43090</v>
      </c>
      <c r="AQ38" s="120">
        <v>0</v>
      </c>
      <c r="AR38" s="120">
        <v>0</v>
      </c>
    </row>
    <row r="39" spans="1:44" ht="31.5" customHeight="1" x14ac:dyDescent="0.25">
      <c r="A39" s="107" t="s">
        <v>48</v>
      </c>
      <c r="B39" s="108"/>
      <c r="C39" s="108" t="s">
        <v>123</v>
      </c>
      <c r="D39" s="108" t="s">
        <v>124</v>
      </c>
      <c r="E39" s="108"/>
      <c r="F39" s="108" t="s">
        <v>125</v>
      </c>
      <c r="G39" s="108" t="s">
        <v>109</v>
      </c>
      <c r="H39" s="108" t="s">
        <v>125</v>
      </c>
      <c r="I39" s="109" t="s">
        <v>126</v>
      </c>
      <c r="J39" s="110">
        <v>62653</v>
      </c>
      <c r="K39" s="110">
        <v>36342.5</v>
      </c>
      <c r="L39" s="110">
        <v>14537</v>
      </c>
      <c r="M39" s="111">
        <v>0.4</v>
      </c>
      <c r="N39" s="110">
        <v>9333.7000000000007</v>
      </c>
      <c r="O39" s="112"/>
      <c r="P39" s="110">
        <v>0</v>
      </c>
      <c r="Q39" s="110">
        <v>5203.3</v>
      </c>
      <c r="R39" s="110">
        <v>0</v>
      </c>
      <c r="S39" s="110"/>
      <c r="T39" s="110"/>
      <c r="U39" s="112">
        <v>0</v>
      </c>
      <c r="V39" s="111"/>
      <c r="W39" s="110">
        <v>48116</v>
      </c>
      <c r="X39" s="113">
        <v>42999</v>
      </c>
      <c r="Y39" s="113" t="s">
        <v>54</v>
      </c>
      <c r="Z39" s="108" t="s">
        <v>55</v>
      </c>
      <c r="AA39" s="113">
        <v>43080</v>
      </c>
      <c r="AB39" s="114">
        <v>0</v>
      </c>
      <c r="AC39" s="115"/>
      <c r="AD39" s="113" t="s">
        <v>54</v>
      </c>
      <c r="AE39" s="116" t="s">
        <v>74</v>
      </c>
      <c r="AF39" s="117" t="s">
        <v>57</v>
      </c>
      <c r="AG39" s="118">
        <v>13</v>
      </c>
      <c r="AH39" s="119">
        <v>5203.3</v>
      </c>
      <c r="AI39" s="120"/>
      <c r="AJ39" s="108"/>
      <c r="AK39" s="120"/>
      <c r="AL39" s="120"/>
      <c r="AM39" s="120"/>
      <c r="AN39" s="120">
        <f>VLOOKUP(A39,[1]TO!D$3:F$75,3,FALSE)</f>
        <v>13</v>
      </c>
      <c r="AO39" s="121" t="str">
        <f>IF(OR(COUNT(MID(A39,1,2))=1,COUNT(MID(A39,1,2))=2),MID(A39,1,2),MID(A39,1,1))</f>
        <v>4</v>
      </c>
      <c r="AP39" s="122">
        <v>43090</v>
      </c>
      <c r="AQ39" s="120">
        <v>0</v>
      </c>
      <c r="AR39" s="120">
        <v>0</v>
      </c>
    </row>
    <row r="40" spans="1:44" ht="31.5" customHeight="1" x14ac:dyDescent="0.25">
      <c r="A40" s="107" t="s">
        <v>48</v>
      </c>
      <c r="B40" s="108"/>
      <c r="C40" s="108" t="s">
        <v>127</v>
      </c>
      <c r="D40" s="108" t="s">
        <v>128</v>
      </c>
      <c r="E40" s="108"/>
      <c r="F40" s="108" t="s">
        <v>129</v>
      </c>
      <c r="G40" s="108" t="s">
        <v>130</v>
      </c>
      <c r="H40" s="108" t="s">
        <v>131</v>
      </c>
      <c r="I40" s="109" t="s">
        <v>132</v>
      </c>
      <c r="J40" s="110">
        <v>12000</v>
      </c>
      <c r="K40" s="110">
        <v>12000</v>
      </c>
      <c r="L40" s="110">
        <v>5400</v>
      </c>
      <c r="M40" s="111">
        <v>0.45</v>
      </c>
      <c r="N40" s="110">
        <v>1500</v>
      </c>
      <c r="O40" s="112"/>
      <c r="P40" s="110">
        <v>1200</v>
      </c>
      <c r="Q40" s="110">
        <v>2700</v>
      </c>
      <c r="R40" s="110">
        <v>0</v>
      </c>
      <c r="S40" s="110"/>
      <c r="T40" s="110"/>
      <c r="U40" s="112">
        <v>0</v>
      </c>
      <c r="V40" s="111"/>
      <c r="W40" s="110">
        <v>6600</v>
      </c>
      <c r="X40" s="113">
        <v>42999</v>
      </c>
      <c r="Y40" s="113" t="s">
        <v>54</v>
      </c>
      <c r="Z40" s="108" t="s">
        <v>55</v>
      </c>
      <c r="AA40" s="113">
        <v>43080</v>
      </c>
      <c r="AB40" s="114">
        <v>0</v>
      </c>
      <c r="AC40" s="115"/>
      <c r="AD40" s="113" t="s">
        <v>54</v>
      </c>
      <c r="AE40" s="116" t="s">
        <v>74</v>
      </c>
      <c r="AF40" s="117" t="s">
        <v>57</v>
      </c>
      <c r="AG40" s="118">
        <v>13</v>
      </c>
      <c r="AH40" s="119">
        <v>3900</v>
      </c>
      <c r="AI40" s="120"/>
      <c r="AJ40" s="108"/>
      <c r="AK40" s="120"/>
      <c r="AL40" s="120"/>
      <c r="AM40" s="120"/>
      <c r="AN40" s="120">
        <f>VLOOKUP(A40,[1]TO!D$3:F$75,3,FALSE)</f>
        <v>13</v>
      </c>
      <c r="AO40" s="121" t="str">
        <f>IF(OR(COUNT(MID(A40,1,2))=1,COUNT(MID(A40,1,2))=2),MID(A40,1,2),MID(A40,1,1))</f>
        <v>4</v>
      </c>
      <c r="AP40" s="122">
        <v>43090</v>
      </c>
      <c r="AQ40" s="120">
        <v>0</v>
      </c>
      <c r="AR40" s="120">
        <v>0</v>
      </c>
    </row>
    <row r="41" spans="1:44" ht="31.5" customHeight="1" x14ac:dyDescent="0.25">
      <c r="A41" s="107" t="s">
        <v>48</v>
      </c>
      <c r="B41" s="108"/>
      <c r="C41" s="108" t="s">
        <v>133</v>
      </c>
      <c r="D41" s="108" t="s">
        <v>134</v>
      </c>
      <c r="E41" s="108"/>
      <c r="F41" s="108" t="s">
        <v>135</v>
      </c>
      <c r="G41" s="108" t="s">
        <v>130</v>
      </c>
      <c r="H41" s="108" t="s">
        <v>135</v>
      </c>
      <c r="I41" s="109" t="s">
        <v>132</v>
      </c>
      <c r="J41" s="110">
        <v>11250</v>
      </c>
      <c r="K41" s="110">
        <v>11250</v>
      </c>
      <c r="L41" s="110">
        <v>5062.5</v>
      </c>
      <c r="M41" s="111">
        <v>0.45</v>
      </c>
      <c r="N41" s="110">
        <v>1406.25</v>
      </c>
      <c r="O41" s="112"/>
      <c r="P41" s="110">
        <v>1125</v>
      </c>
      <c r="Q41" s="110">
        <v>2531.25</v>
      </c>
      <c r="R41" s="110">
        <v>0</v>
      </c>
      <c r="S41" s="110"/>
      <c r="T41" s="110"/>
      <c r="U41" s="112">
        <v>0</v>
      </c>
      <c r="V41" s="111"/>
      <c r="W41" s="110">
        <v>6187.5</v>
      </c>
      <c r="X41" s="113">
        <v>42999</v>
      </c>
      <c r="Y41" s="113" t="s">
        <v>54</v>
      </c>
      <c r="Z41" s="108" t="s">
        <v>55</v>
      </c>
      <c r="AA41" s="113">
        <v>43080</v>
      </c>
      <c r="AB41" s="114">
        <v>0</v>
      </c>
      <c r="AC41" s="115"/>
      <c r="AD41" s="113" t="s">
        <v>54</v>
      </c>
      <c r="AE41" s="116" t="s">
        <v>74</v>
      </c>
      <c r="AF41" s="117" t="s">
        <v>57</v>
      </c>
      <c r="AG41" s="118">
        <v>13</v>
      </c>
      <c r="AH41" s="119">
        <v>3656.25</v>
      </c>
      <c r="AI41" s="120"/>
      <c r="AJ41" s="108"/>
      <c r="AK41" s="120"/>
      <c r="AL41" s="120"/>
      <c r="AM41" s="120"/>
      <c r="AN41" s="120">
        <f>VLOOKUP(A41,[1]TO!D$3:F$75,3,FALSE)</f>
        <v>13</v>
      </c>
      <c r="AO41" s="121" t="str">
        <f>IF(OR(COUNT(MID(A41,1,2))=1,COUNT(MID(A41,1,2))=2),MID(A41,1,2),MID(A41,1,1))</f>
        <v>4</v>
      </c>
      <c r="AP41" s="122">
        <v>43090</v>
      </c>
      <c r="AQ41" s="120">
        <v>0</v>
      </c>
      <c r="AR41" s="120">
        <v>0</v>
      </c>
    </row>
    <row r="42" spans="1:44" ht="31.5" customHeight="1" x14ac:dyDescent="0.25">
      <c r="A42" s="107" t="s">
        <v>48</v>
      </c>
      <c r="B42" s="108"/>
      <c r="C42" s="108" t="s">
        <v>136</v>
      </c>
      <c r="D42" s="108" t="s">
        <v>137</v>
      </c>
      <c r="E42" s="108"/>
      <c r="F42" s="108" t="s">
        <v>138</v>
      </c>
      <c r="G42" s="108" t="s">
        <v>130</v>
      </c>
      <c r="H42" s="108" t="s">
        <v>138</v>
      </c>
      <c r="I42" s="109" t="s">
        <v>139</v>
      </c>
      <c r="J42" s="110">
        <v>71000</v>
      </c>
      <c r="K42" s="110">
        <v>40000</v>
      </c>
      <c r="L42" s="110">
        <v>16000</v>
      </c>
      <c r="M42" s="111">
        <v>0.4</v>
      </c>
      <c r="N42" s="110">
        <v>0</v>
      </c>
      <c r="O42" s="112"/>
      <c r="P42" s="110">
        <v>4000</v>
      </c>
      <c r="Q42" s="110">
        <v>0</v>
      </c>
      <c r="R42" s="110">
        <v>12000</v>
      </c>
      <c r="S42" s="110"/>
      <c r="T42" s="110"/>
      <c r="U42" s="112">
        <v>0</v>
      </c>
      <c r="V42" s="111"/>
      <c r="W42" s="110">
        <v>55000</v>
      </c>
      <c r="X42" s="113">
        <v>42999</v>
      </c>
      <c r="Y42" s="113" t="s">
        <v>54</v>
      </c>
      <c r="Z42" s="108" t="s">
        <v>55</v>
      </c>
      <c r="AA42" s="113">
        <v>43080</v>
      </c>
      <c r="AB42" s="114">
        <v>0</v>
      </c>
      <c r="AC42" s="115"/>
      <c r="AD42" s="113" t="s">
        <v>54</v>
      </c>
      <c r="AE42" s="116" t="s">
        <v>56</v>
      </c>
      <c r="AF42" s="117" t="s">
        <v>57</v>
      </c>
      <c r="AG42" s="118">
        <v>13</v>
      </c>
      <c r="AH42" s="119">
        <v>16000</v>
      </c>
      <c r="AI42" s="120"/>
      <c r="AJ42" s="108"/>
      <c r="AK42" s="120"/>
      <c r="AL42" s="120"/>
      <c r="AM42" s="120"/>
      <c r="AN42" s="120">
        <f>VLOOKUP(A42,[1]TO!D$3:F$75,3,FALSE)</f>
        <v>13</v>
      </c>
      <c r="AO42" s="121" t="str">
        <f>IF(OR(COUNT(MID(A42,1,2))=1,COUNT(MID(A42,1,2))=2),MID(A42,1,2),MID(A42,1,1))</f>
        <v>4</v>
      </c>
      <c r="AP42" s="122">
        <v>43090</v>
      </c>
      <c r="AQ42" s="120">
        <v>0</v>
      </c>
      <c r="AR42" s="120">
        <v>0</v>
      </c>
    </row>
    <row r="43" spans="1:44" ht="31.5" customHeight="1" x14ac:dyDescent="0.25">
      <c r="A43" s="123" t="s">
        <v>48</v>
      </c>
      <c r="B43" s="124"/>
      <c r="C43" s="124" t="s">
        <v>140</v>
      </c>
      <c r="D43" s="124" t="s">
        <v>141</v>
      </c>
      <c r="E43" s="124"/>
      <c r="F43" s="124" t="s">
        <v>142</v>
      </c>
      <c r="G43" s="124" t="s">
        <v>130</v>
      </c>
      <c r="H43" s="124" t="s">
        <v>143</v>
      </c>
      <c r="I43" s="125" t="s">
        <v>144</v>
      </c>
      <c r="J43" s="126">
        <v>902.5</v>
      </c>
      <c r="K43" s="126">
        <v>0</v>
      </c>
      <c r="L43" s="126">
        <v>0</v>
      </c>
      <c r="M43" s="127"/>
      <c r="N43" s="126">
        <v>0</v>
      </c>
      <c r="O43" s="128"/>
      <c r="P43" s="126">
        <v>0</v>
      </c>
      <c r="Q43" s="126">
        <v>0</v>
      </c>
      <c r="R43" s="126">
        <v>0</v>
      </c>
      <c r="S43" s="126"/>
      <c r="T43" s="126"/>
      <c r="U43" s="128">
        <v>0</v>
      </c>
      <c r="V43" s="127"/>
      <c r="W43" s="126">
        <v>902.5</v>
      </c>
      <c r="X43" s="129">
        <v>42999</v>
      </c>
      <c r="Y43" s="129" t="s">
        <v>145</v>
      </c>
      <c r="Z43" s="124" t="s">
        <v>55</v>
      </c>
      <c r="AA43" s="129">
        <v>43080</v>
      </c>
      <c r="AB43" s="130">
        <v>0</v>
      </c>
      <c r="AC43" s="131"/>
      <c r="AD43" s="129" t="s">
        <v>145</v>
      </c>
      <c r="AE43" s="116" t="s">
        <v>56</v>
      </c>
      <c r="AF43" s="117" t="s">
        <v>57</v>
      </c>
      <c r="AG43" s="118">
        <v>13</v>
      </c>
      <c r="AH43" s="119">
        <v>0</v>
      </c>
      <c r="AI43" s="120"/>
      <c r="AJ43" s="108"/>
      <c r="AK43" s="120"/>
      <c r="AL43" s="120"/>
      <c r="AM43" s="120"/>
      <c r="AN43" s="120">
        <f>VLOOKUP(A43,[1]TO!D$3:F$75,3,FALSE)</f>
        <v>13</v>
      </c>
      <c r="AO43" s="121" t="str">
        <f>IF(OR(COUNT(MID(A43,1,2))=1,COUNT(MID(A43,1,2))=2),MID(A43,1,2),MID(A43,1,1))</f>
        <v>4</v>
      </c>
      <c r="AP43" s="122">
        <v>43090</v>
      </c>
      <c r="AQ43" s="120">
        <v>0</v>
      </c>
      <c r="AR43" s="120">
        <v>0</v>
      </c>
    </row>
    <row r="44" spans="1:44" ht="31.5" customHeight="1" x14ac:dyDescent="0.25">
      <c r="A44" s="132" t="s">
        <v>48</v>
      </c>
      <c r="B44" s="133" t="s">
        <v>146</v>
      </c>
      <c r="C44" s="134" t="s">
        <v>147</v>
      </c>
      <c r="D44" s="133" t="s">
        <v>148</v>
      </c>
      <c r="E44" s="133"/>
      <c r="F44" s="133" t="s">
        <v>149</v>
      </c>
      <c r="G44" s="133" t="s">
        <v>52</v>
      </c>
      <c r="H44" s="133" t="s">
        <v>150</v>
      </c>
      <c r="I44" s="134" t="s">
        <v>151</v>
      </c>
      <c r="J44" s="135">
        <v>84655</v>
      </c>
      <c r="K44" s="135">
        <v>64755</v>
      </c>
      <c r="L44" s="135">
        <v>45328.5</v>
      </c>
      <c r="M44" s="136">
        <v>0.7</v>
      </c>
      <c r="N44" s="135"/>
      <c r="O44" s="137"/>
      <c r="P44" s="135"/>
      <c r="Q44" s="135"/>
      <c r="R44" s="135">
        <v>45328.5</v>
      </c>
      <c r="S44" s="135"/>
      <c r="T44" s="135"/>
      <c r="U44" s="137"/>
      <c r="V44" s="136"/>
      <c r="W44" s="135"/>
      <c r="X44" s="138"/>
      <c r="Y44" s="138"/>
      <c r="Z44" s="133"/>
      <c r="AA44" s="138">
        <v>43080</v>
      </c>
      <c r="AB44" s="133" t="s">
        <v>152</v>
      </c>
      <c r="AC44" s="139" t="s">
        <v>153</v>
      </c>
      <c r="AD44" s="140" t="s">
        <v>54</v>
      </c>
      <c r="AE44" s="141" t="s">
        <v>56</v>
      </c>
      <c r="AF44" s="117" t="s">
        <v>57</v>
      </c>
      <c r="AG44" s="118">
        <v>13</v>
      </c>
      <c r="AH44" s="119">
        <v>45328.5</v>
      </c>
      <c r="AI44" s="120"/>
      <c r="AJ44" s="108"/>
      <c r="AK44" s="120"/>
      <c r="AL44" s="120"/>
      <c r="AM44" s="120"/>
      <c r="AN44" s="120">
        <f>VLOOKUP(A44,[1]TO!D$3:F$75,3,FALSE)</f>
        <v>13</v>
      </c>
      <c r="AO44" s="121" t="str">
        <f>IF(OR(COUNT(MID(A44,1,2))=1,COUNT(MID(A44,1,2))=2),MID(A44,1,2),MID(A44,1,1))</f>
        <v>4</v>
      </c>
      <c r="AP44" s="122">
        <v>43080</v>
      </c>
      <c r="AQ44" s="120">
        <v>1</v>
      </c>
      <c r="AR44" s="120">
        <v>2</v>
      </c>
    </row>
    <row r="45" spans="1:44" ht="31.5" customHeight="1" x14ac:dyDescent="0.25">
      <c r="A45" s="142" t="s">
        <v>48</v>
      </c>
      <c r="B45" s="143" t="s">
        <v>146</v>
      </c>
      <c r="C45" s="144" t="s">
        <v>154</v>
      </c>
      <c r="D45" s="143" t="s">
        <v>155</v>
      </c>
      <c r="E45" s="143"/>
      <c r="F45" s="143" t="s">
        <v>156</v>
      </c>
      <c r="G45" s="143" t="s">
        <v>52</v>
      </c>
      <c r="H45" s="143" t="s">
        <v>157</v>
      </c>
      <c r="I45" s="144" t="s">
        <v>158</v>
      </c>
      <c r="J45" s="145">
        <v>19340</v>
      </c>
      <c r="K45" s="145">
        <v>19340</v>
      </c>
      <c r="L45" s="145">
        <v>11604</v>
      </c>
      <c r="M45" s="146">
        <v>0.6</v>
      </c>
      <c r="N45" s="145">
        <v>0</v>
      </c>
      <c r="O45" s="147">
        <v>0</v>
      </c>
      <c r="P45" s="145">
        <v>0</v>
      </c>
      <c r="Q45" s="145">
        <v>0</v>
      </c>
      <c r="R45" s="145">
        <v>11604</v>
      </c>
      <c r="S45" s="145">
        <v>0</v>
      </c>
      <c r="T45" s="145">
        <v>0</v>
      </c>
      <c r="U45" s="147">
        <v>0</v>
      </c>
      <c r="V45" s="146"/>
      <c r="W45" s="145">
        <v>0</v>
      </c>
      <c r="X45" s="148"/>
      <c r="Y45" s="148"/>
      <c r="Z45" s="143"/>
      <c r="AA45" s="148">
        <v>43080</v>
      </c>
      <c r="AB45" s="143" t="s">
        <v>152</v>
      </c>
      <c r="AC45" s="149" t="s">
        <v>159</v>
      </c>
      <c r="AD45" s="148" t="s">
        <v>54</v>
      </c>
      <c r="AE45" s="116" t="s">
        <v>56</v>
      </c>
      <c r="AF45" s="117" t="s">
        <v>57</v>
      </c>
      <c r="AG45" s="118">
        <v>13</v>
      </c>
      <c r="AH45" s="119">
        <v>11604</v>
      </c>
      <c r="AI45" s="120"/>
      <c r="AJ45" s="108"/>
      <c r="AK45" s="120"/>
      <c r="AL45" s="120"/>
      <c r="AM45" s="120"/>
      <c r="AN45" s="120">
        <f>VLOOKUP(A45,[1]TO!D$3:F$75,3,FALSE)</f>
        <v>13</v>
      </c>
      <c r="AO45" s="121" t="str">
        <f>IF(OR(COUNT(MID(A45,1,2))=1,COUNT(MID(A45,1,2))=2),MID(A45,1,2),MID(A45,1,1))</f>
        <v>4</v>
      </c>
      <c r="AP45" s="122">
        <v>43080</v>
      </c>
      <c r="AQ45" s="120">
        <v>1</v>
      </c>
      <c r="AR45" s="120">
        <v>2</v>
      </c>
    </row>
    <row r="46" spans="1:44" ht="31.5" customHeight="1" x14ac:dyDescent="0.25">
      <c r="A46" s="107" t="s">
        <v>48</v>
      </c>
      <c r="B46" s="108"/>
      <c r="C46" s="109" t="s">
        <v>160</v>
      </c>
      <c r="D46" s="108" t="s">
        <v>161</v>
      </c>
      <c r="E46" s="108"/>
      <c r="F46" s="108" t="s">
        <v>162</v>
      </c>
      <c r="G46" s="108" t="s">
        <v>52</v>
      </c>
      <c r="H46" s="108" t="s">
        <v>163</v>
      </c>
      <c r="I46" s="109" t="s">
        <v>164</v>
      </c>
      <c r="J46" s="110" t="s">
        <v>165</v>
      </c>
      <c r="K46" s="110" t="s">
        <v>166</v>
      </c>
      <c r="L46" s="110" t="s">
        <v>167</v>
      </c>
      <c r="M46" s="111">
        <v>0.4</v>
      </c>
      <c r="N46" s="110">
        <v>0</v>
      </c>
      <c r="O46" s="112">
        <v>0</v>
      </c>
      <c r="P46" s="110">
        <v>0</v>
      </c>
      <c r="Q46" s="110">
        <v>0</v>
      </c>
      <c r="R46" s="110" t="s">
        <v>167</v>
      </c>
      <c r="S46" s="110">
        <v>0</v>
      </c>
      <c r="T46" s="110">
        <v>0</v>
      </c>
      <c r="U46" s="112">
        <v>0</v>
      </c>
      <c r="V46" s="111"/>
      <c r="W46" s="110">
        <v>0</v>
      </c>
      <c r="X46" s="113"/>
      <c r="Y46" s="113"/>
      <c r="Z46" s="108"/>
      <c r="AA46" s="113">
        <v>43080</v>
      </c>
      <c r="AB46" s="108" t="s">
        <v>152</v>
      </c>
      <c r="AC46" s="115" t="s">
        <v>168</v>
      </c>
      <c r="AD46" s="113" t="s">
        <v>54</v>
      </c>
      <c r="AE46" s="116" t="s">
        <v>56</v>
      </c>
      <c r="AF46" s="117" t="s">
        <v>57</v>
      </c>
      <c r="AG46" s="118">
        <v>13</v>
      </c>
      <c r="AH46" s="119">
        <v>0</v>
      </c>
      <c r="AI46" s="120"/>
      <c r="AJ46" s="108"/>
      <c r="AK46" s="120"/>
      <c r="AL46" s="120"/>
      <c r="AM46" s="120"/>
      <c r="AN46" s="120">
        <f>VLOOKUP(A46,[1]TO!D$3:F$75,3,FALSE)</f>
        <v>13</v>
      </c>
      <c r="AO46" s="121" t="str">
        <f>IF(OR(COUNT(MID(A46,1,2))=1,COUNT(MID(A46,1,2))=2),MID(A46,1,2),MID(A46,1,1))</f>
        <v>4</v>
      </c>
      <c r="AP46" s="122">
        <v>43090</v>
      </c>
      <c r="AQ46" s="120">
        <v>0</v>
      </c>
      <c r="AR46" s="120">
        <v>0</v>
      </c>
    </row>
    <row r="47" spans="1:44" ht="31.5" customHeight="1" x14ac:dyDescent="0.25">
      <c r="A47" s="107" t="s">
        <v>48</v>
      </c>
      <c r="B47" s="108" t="s">
        <v>169</v>
      </c>
      <c r="C47" s="109" t="s">
        <v>170</v>
      </c>
      <c r="D47" s="108" t="s">
        <v>171</v>
      </c>
      <c r="E47" s="108"/>
      <c r="F47" s="108" t="s">
        <v>172</v>
      </c>
      <c r="G47" s="108" t="s">
        <v>109</v>
      </c>
      <c r="H47" s="108" t="s">
        <v>173</v>
      </c>
      <c r="I47" s="109" t="s">
        <v>174</v>
      </c>
      <c r="J47" s="110">
        <v>52163</v>
      </c>
      <c r="K47" s="110">
        <v>40000</v>
      </c>
      <c r="L47" s="110">
        <v>0</v>
      </c>
      <c r="M47" s="111">
        <v>0</v>
      </c>
      <c r="N47" s="110"/>
      <c r="O47" s="112">
        <v>0</v>
      </c>
      <c r="P47" s="110"/>
      <c r="Q47" s="110">
        <v>0</v>
      </c>
      <c r="R47" s="110"/>
      <c r="S47" s="110"/>
      <c r="T47" s="110"/>
      <c r="U47" s="112">
        <v>0</v>
      </c>
      <c r="V47" s="111">
        <v>0</v>
      </c>
      <c r="W47" s="110"/>
      <c r="X47" s="113"/>
      <c r="Y47" s="113"/>
      <c r="Z47" s="108"/>
      <c r="AA47" s="113">
        <v>43080</v>
      </c>
      <c r="AB47" s="108" t="s">
        <v>175</v>
      </c>
      <c r="AC47" s="115" t="s">
        <v>176</v>
      </c>
      <c r="AD47" s="113" t="s">
        <v>54</v>
      </c>
      <c r="AE47" s="116" t="s">
        <v>56</v>
      </c>
      <c r="AF47" s="117" t="s">
        <v>57</v>
      </c>
      <c r="AG47" s="118">
        <v>13</v>
      </c>
      <c r="AH47" s="119">
        <v>0</v>
      </c>
      <c r="AI47" s="120"/>
      <c r="AJ47" s="108"/>
      <c r="AK47" s="120"/>
      <c r="AL47" s="120"/>
      <c r="AM47" s="120"/>
      <c r="AN47" s="120">
        <f>VLOOKUP(A47,[1]TO!D$3:F$75,3,FALSE)</f>
        <v>13</v>
      </c>
      <c r="AO47" s="121" t="str">
        <f>IF(OR(COUNT(MID(A47,1,2))=1,COUNT(MID(A47,1,2))=2),MID(A47,1,2),MID(A47,1,1))</f>
        <v>4</v>
      </c>
      <c r="AP47" s="122">
        <v>43080</v>
      </c>
      <c r="AQ47" s="120">
        <v>1</v>
      </c>
      <c r="AR47" s="120">
        <v>1</v>
      </c>
    </row>
    <row r="48" spans="1:44" ht="31.5" customHeight="1" x14ac:dyDescent="0.25">
      <c r="A48" s="107" t="s">
        <v>48</v>
      </c>
      <c r="B48" s="108" t="s">
        <v>177</v>
      </c>
      <c r="C48" s="109" t="s">
        <v>154</v>
      </c>
      <c r="D48" s="108" t="s">
        <v>178</v>
      </c>
      <c r="E48" s="108"/>
      <c r="F48" s="108" t="s">
        <v>179</v>
      </c>
      <c r="G48" s="108" t="s">
        <v>109</v>
      </c>
      <c r="H48" s="108" t="s">
        <v>180</v>
      </c>
      <c r="I48" s="109" t="s">
        <v>181</v>
      </c>
      <c r="J48" s="110">
        <v>105484</v>
      </c>
      <c r="K48" s="110">
        <v>40000</v>
      </c>
      <c r="L48" s="110">
        <v>0</v>
      </c>
      <c r="M48" s="111">
        <v>0</v>
      </c>
      <c r="N48" s="110">
        <v>0</v>
      </c>
      <c r="O48" s="112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2">
        <v>0</v>
      </c>
      <c r="V48" s="111">
        <v>0</v>
      </c>
      <c r="W48" s="110">
        <v>0</v>
      </c>
      <c r="X48" s="113"/>
      <c r="Y48" s="113"/>
      <c r="Z48" s="108"/>
      <c r="AA48" s="113">
        <v>43080</v>
      </c>
      <c r="AB48" s="108" t="s">
        <v>175</v>
      </c>
      <c r="AC48" s="115" t="s">
        <v>176</v>
      </c>
      <c r="AD48" s="113" t="s">
        <v>54</v>
      </c>
      <c r="AE48" s="116" t="s">
        <v>56</v>
      </c>
      <c r="AF48" s="117" t="s">
        <v>57</v>
      </c>
      <c r="AG48" s="118">
        <v>13</v>
      </c>
      <c r="AH48" s="119">
        <v>0</v>
      </c>
      <c r="AI48" s="120"/>
      <c r="AJ48" s="108"/>
      <c r="AK48" s="120"/>
      <c r="AL48" s="120"/>
      <c r="AM48" s="120"/>
      <c r="AN48" s="120">
        <f>VLOOKUP(A48,[1]TO!D$3:F$75,3,FALSE)</f>
        <v>13</v>
      </c>
      <c r="AO48" s="121" t="str">
        <f>IF(OR(COUNT(MID(A48,1,2))=1,COUNT(MID(A48,1,2))=2),MID(A48,1,2),MID(A48,1,1))</f>
        <v>4</v>
      </c>
      <c r="AP48" s="122">
        <v>43080</v>
      </c>
      <c r="AQ48" s="120">
        <v>1</v>
      </c>
      <c r="AR48" s="120">
        <v>1</v>
      </c>
    </row>
    <row r="49" spans="1:44" ht="31.5" customHeight="1" thickBot="1" x14ac:dyDescent="0.3">
      <c r="A49" s="33"/>
      <c r="B49" s="33"/>
      <c r="C49" s="2"/>
      <c r="G49" s="6"/>
      <c r="I49" s="20"/>
      <c r="K49" s="34"/>
      <c r="L49" s="35"/>
      <c r="M49" s="36"/>
      <c r="N49" s="36"/>
      <c r="O49" s="36"/>
      <c r="AA49" s="6"/>
      <c r="AE49" s="2"/>
    </row>
    <row r="50" spans="1:44" ht="35.1" customHeight="1" x14ac:dyDescent="0.25">
      <c r="A50" s="37"/>
      <c r="B50" s="37"/>
      <c r="C50" s="38"/>
      <c r="D50" s="38"/>
      <c r="E50" s="38"/>
      <c r="F50" s="38"/>
      <c r="G50" s="39"/>
      <c r="H50" s="38"/>
      <c r="I50" s="40"/>
      <c r="J50" s="38"/>
      <c r="K50" s="41"/>
      <c r="L50" s="42"/>
      <c r="M50" s="43"/>
      <c r="N50" s="43"/>
      <c r="O50" s="43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9"/>
      <c r="AB50" s="44"/>
      <c r="AC50" s="38"/>
      <c r="AD50" s="38"/>
      <c r="AE50" s="2"/>
    </row>
    <row r="51" spans="1:44" ht="31.5" customHeight="1" thickBot="1" x14ac:dyDescent="0.4">
      <c r="A51" s="33"/>
      <c r="B51" s="33"/>
      <c r="C51" s="45" t="s">
        <v>7</v>
      </c>
      <c r="D51" s="46"/>
      <c r="E51" s="46"/>
      <c r="F51" s="46"/>
      <c r="G51" s="46" t="str">
        <f>IF(COUNT(MID(A62,1,2))=1,MID(A62,1,2),MID(A62,1,1))</f>
        <v>6</v>
      </c>
      <c r="H51" s="47" t="str">
        <f>IF(6="","Ensembles des TO",VLOOKUP(_xlfn.NUMBERVALUE(6),[1]TO!$D$1:$E$70,2,FALSE))</f>
        <v>Développement des exploitations agricoles et des entreprises</v>
      </c>
      <c r="I51" s="46"/>
      <c r="J51" s="46"/>
      <c r="K51" s="46"/>
      <c r="L51" s="46"/>
      <c r="M51" s="36"/>
      <c r="N51" s="36"/>
      <c r="O51" s="36"/>
      <c r="AA51" s="6"/>
      <c r="AE51" s="2"/>
    </row>
    <row r="52" spans="1:44" ht="31.5" customHeight="1" thickBot="1" x14ac:dyDescent="0.3">
      <c r="A52" s="33"/>
      <c r="B52" s="33"/>
      <c r="C52" s="2"/>
      <c r="G52" s="14" t="s">
        <v>0</v>
      </c>
      <c r="H52" s="15"/>
      <c r="I52" s="16" t="s">
        <v>1</v>
      </c>
      <c r="J52" s="17" t="s">
        <v>2</v>
      </c>
      <c r="K52" s="17" t="s">
        <v>3</v>
      </c>
      <c r="L52" s="18" t="s">
        <v>4</v>
      </c>
      <c r="M52" s="36"/>
      <c r="N52" s="36"/>
      <c r="O52" s="36"/>
      <c r="AA52" s="6"/>
      <c r="AE52" s="2"/>
    </row>
    <row r="53" spans="1:44" ht="31.5" customHeight="1" thickBot="1" x14ac:dyDescent="0.3">
      <c r="A53" s="33"/>
      <c r="B53" s="33"/>
      <c r="C53" s="2"/>
      <c r="G53" s="21" t="s">
        <v>5</v>
      </c>
      <c r="H53" s="22"/>
      <c r="I53" s="23">
        <f>IF(G51="",COUNTIFS($AO:$AO,"&lt;&gt;"&amp;"",$AB:$AB,"=0"),            COUNTIFS($AO:$AO,"="&amp;G51,$AB:$AB,"=0"))</f>
        <v>23</v>
      </c>
      <c r="J53" s="24">
        <f>IF(G51="",SUMIF($AB:$AB,"=0",$J:$J),               SUMIFS($J:$J,$AB:$AB,"=0",$AO:$AO,"="&amp;G51))</f>
        <v>595200</v>
      </c>
      <c r="K53" s="25">
        <f>IF(G51="",SUMIF($AB:$AB,"=0",$L:$L),               SUMIFS($L:$L,$AB:$AB,"=0",$AO:$AO,"="&amp;G51))</f>
        <v>595200</v>
      </c>
      <c r="L53" s="26">
        <f>IF(G51="",SUMIF($AB:$AB,"=0",$U:$U),               SUMIFS($U:$U,$AB:$AB,"=0",$AO:$AO,"="&amp;G51))</f>
        <v>476160</v>
      </c>
      <c r="M53" s="36"/>
      <c r="N53" s="36"/>
      <c r="O53" s="36"/>
      <c r="AA53" s="6"/>
      <c r="AE53" s="2"/>
    </row>
    <row r="54" spans="1:44" ht="31.5" customHeight="1" thickBot="1" x14ac:dyDescent="0.3">
      <c r="A54" s="33"/>
      <c r="B54" s="33"/>
      <c r="C54" s="2"/>
      <c r="G54" s="29" t="s">
        <v>6</v>
      </c>
      <c r="H54" s="30"/>
      <c r="I54" s="31">
        <f>IF(G51="",COUNTIF($AB:$AB,"Reprogrammation")+COUNTIF($AB:$AB,"Déprogrammation"),COUNTIFS($AB:$AB,"Reprogrammation",$AO:$AO,"="&amp;G51)+COUNTIFS($AB:$AB,"Déprogrammation",$AO:$AO,"="&amp;G51))</f>
        <v>0</v>
      </c>
      <c r="J54" s="32"/>
      <c r="K54" s="32"/>
      <c r="L54" s="32"/>
      <c r="M54" s="36"/>
      <c r="N54" s="36"/>
      <c r="O54" s="36"/>
      <c r="AA54" s="6"/>
      <c r="AE54" s="2"/>
    </row>
    <row r="55" spans="1:44" ht="31.5" customHeight="1" thickBot="1" x14ac:dyDescent="0.3">
      <c r="A55" s="33"/>
      <c r="B55" s="33"/>
      <c r="C55" s="2"/>
      <c r="G55" s="6"/>
      <c r="I55" s="20"/>
      <c r="K55" s="34"/>
      <c r="L55" s="35"/>
      <c r="M55" s="36"/>
      <c r="N55" s="36"/>
      <c r="O55" s="36"/>
      <c r="AA55" s="6"/>
      <c r="AE55" s="2"/>
    </row>
    <row r="56" spans="1:44" ht="31.5" customHeight="1" thickBot="1" x14ac:dyDescent="0.3">
      <c r="A56" s="48" t="s">
        <v>8</v>
      </c>
      <c r="B56" s="49"/>
      <c r="C56" s="49"/>
      <c r="D56" s="49"/>
      <c r="E56" s="49"/>
      <c r="F56" s="50"/>
      <c r="G56" s="48" t="s">
        <v>9</v>
      </c>
      <c r="H56" s="49"/>
      <c r="I56" s="50"/>
      <c r="J56" s="51" t="s">
        <v>10</v>
      </c>
      <c r="K56" s="52"/>
      <c r="L56" s="52"/>
      <c r="M56" s="53"/>
      <c r="N56" s="52"/>
      <c r="O56" s="52"/>
      <c r="P56" s="52"/>
      <c r="Q56" s="52"/>
      <c r="R56" s="52"/>
      <c r="S56" s="52"/>
      <c r="T56" s="52"/>
      <c r="U56" s="52"/>
      <c r="V56" s="53"/>
      <c r="W56" s="54"/>
      <c r="X56" s="48" t="s">
        <v>11</v>
      </c>
      <c r="Y56" s="49"/>
      <c r="Z56" s="50"/>
      <c r="AA56" s="55"/>
      <c r="AB56" s="49" t="s">
        <v>12</v>
      </c>
      <c r="AC56" s="50"/>
      <c r="AD56" s="56"/>
      <c r="AE56" s="2"/>
    </row>
    <row r="57" spans="1:44" ht="31.5" customHeight="1" x14ac:dyDescent="0.25">
      <c r="A57" s="57"/>
      <c r="B57" s="58"/>
      <c r="C57" s="58"/>
      <c r="D57" s="58"/>
      <c r="E57" s="58"/>
      <c r="F57" s="59"/>
      <c r="G57" s="57"/>
      <c r="H57" s="58"/>
      <c r="I57" s="59"/>
      <c r="J57" s="60" t="s">
        <v>13</v>
      </c>
      <c r="K57" s="61"/>
      <c r="L57" s="61"/>
      <c r="M57" s="62"/>
      <c r="N57" s="60" t="s">
        <v>14</v>
      </c>
      <c r="O57" s="61"/>
      <c r="P57" s="61"/>
      <c r="Q57" s="61"/>
      <c r="R57" s="61"/>
      <c r="S57" s="61"/>
      <c r="T57" s="62"/>
      <c r="U57" s="63" t="s">
        <v>15</v>
      </c>
      <c r="V57" s="64"/>
      <c r="W57" s="65" t="s">
        <v>16</v>
      </c>
      <c r="X57" s="57"/>
      <c r="Y57" s="58"/>
      <c r="Z57" s="59"/>
      <c r="AA57" s="66"/>
      <c r="AB57" s="58"/>
      <c r="AC57" s="59"/>
      <c r="AD57" s="67"/>
      <c r="AE57" s="2"/>
    </row>
    <row r="58" spans="1:44" ht="31.5" customHeight="1" thickBot="1" x14ac:dyDescent="0.3">
      <c r="A58" s="68"/>
      <c r="B58" s="69"/>
      <c r="C58" s="69"/>
      <c r="D58" s="69"/>
      <c r="E58" s="69"/>
      <c r="F58" s="70"/>
      <c r="G58" s="68"/>
      <c r="H58" s="69"/>
      <c r="I58" s="70"/>
      <c r="J58" s="71"/>
      <c r="K58" s="72"/>
      <c r="L58" s="72"/>
      <c r="M58" s="73"/>
      <c r="N58" s="71"/>
      <c r="O58" s="72"/>
      <c r="P58" s="72"/>
      <c r="Q58" s="72"/>
      <c r="R58" s="72"/>
      <c r="S58" s="72"/>
      <c r="T58" s="73"/>
      <c r="U58" s="74"/>
      <c r="V58" s="75"/>
      <c r="W58" s="76"/>
      <c r="X58" s="68"/>
      <c r="Y58" s="69"/>
      <c r="Z58" s="70"/>
      <c r="AA58" s="77"/>
      <c r="AB58" s="69"/>
      <c r="AC58" s="70"/>
      <c r="AD58" s="78"/>
      <c r="AE58" s="2"/>
    </row>
    <row r="59" spans="1:44" ht="31.5" customHeight="1" thickBot="1" x14ac:dyDescent="0.3">
      <c r="A59" s="79" t="s">
        <v>17</v>
      </c>
      <c r="B59" s="80" t="s">
        <v>18</v>
      </c>
      <c r="C59" s="81" t="s">
        <v>19</v>
      </c>
      <c r="D59" s="82" t="s">
        <v>20</v>
      </c>
      <c r="E59" s="82" t="s">
        <v>21</v>
      </c>
      <c r="F59" s="83" t="s">
        <v>22</v>
      </c>
      <c r="G59" s="84" t="s">
        <v>23</v>
      </c>
      <c r="H59" s="82" t="s">
        <v>24</v>
      </c>
      <c r="I59" s="85" t="s">
        <v>25</v>
      </c>
      <c r="J59" s="86" t="s">
        <v>26</v>
      </c>
      <c r="K59" s="87" t="s">
        <v>27</v>
      </c>
      <c r="L59" s="88" t="s">
        <v>28</v>
      </c>
      <c r="M59" s="89" t="s">
        <v>29</v>
      </c>
      <c r="N59" s="86" t="s">
        <v>30</v>
      </c>
      <c r="O59" s="88" t="s">
        <v>31</v>
      </c>
      <c r="P59" s="88" t="s">
        <v>32</v>
      </c>
      <c r="Q59" s="87" t="s">
        <v>33</v>
      </c>
      <c r="R59" s="87" t="s">
        <v>34</v>
      </c>
      <c r="S59" s="86" t="s">
        <v>35</v>
      </c>
      <c r="T59" s="87" t="s">
        <v>36</v>
      </c>
      <c r="U59" s="88" t="s">
        <v>37</v>
      </c>
      <c r="V59" s="89" t="s">
        <v>38</v>
      </c>
      <c r="W59" s="90" t="s">
        <v>39</v>
      </c>
      <c r="X59" s="91" t="s">
        <v>40</v>
      </c>
      <c r="Y59" s="92" t="s">
        <v>41</v>
      </c>
      <c r="Z59" s="82" t="s">
        <v>42</v>
      </c>
      <c r="AA59" s="93" t="s">
        <v>43</v>
      </c>
      <c r="AB59" s="94" t="s">
        <v>44</v>
      </c>
      <c r="AC59" s="85" t="s">
        <v>45</v>
      </c>
      <c r="AD59" s="95" t="s">
        <v>46</v>
      </c>
      <c r="AE59" s="2"/>
    </row>
    <row r="60" spans="1:44" ht="31.5" customHeight="1" x14ac:dyDescent="0.25">
      <c r="A60" s="33"/>
      <c r="B60" s="33"/>
      <c r="C60" s="2"/>
      <c r="G60" s="6"/>
      <c r="I60" s="20"/>
      <c r="K60" s="34"/>
      <c r="L60" s="35"/>
      <c r="M60" s="36"/>
      <c r="N60" s="36"/>
      <c r="O60" s="36"/>
      <c r="AA60" s="6"/>
      <c r="AE60" s="2"/>
    </row>
    <row r="61" spans="1:44" ht="31.5" customHeight="1" x14ac:dyDescent="0.35">
      <c r="A61" s="96"/>
      <c r="B61" s="96"/>
      <c r="C61" s="97" t="s">
        <v>47</v>
      </c>
      <c r="D61" s="98"/>
      <c r="E61" s="98"/>
      <c r="F61" s="98"/>
      <c r="G61" s="99" t="s">
        <v>182</v>
      </c>
      <c r="H61" s="100" t="str">
        <f>IF(G61="","",VLOOKUP(G61,[1]TO!$D$1:$E$69,2,FALSE))</f>
        <v>DJA</v>
      </c>
      <c r="I61" s="101"/>
      <c r="J61" s="98"/>
      <c r="K61" s="102"/>
      <c r="L61" s="103"/>
      <c r="M61" s="104"/>
      <c r="N61" s="104"/>
      <c r="O61" s="104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105"/>
      <c r="AB61" s="106"/>
      <c r="AC61" s="98"/>
      <c r="AD61" s="98"/>
      <c r="AE61" s="2"/>
    </row>
    <row r="62" spans="1:44" ht="31.5" customHeight="1" x14ac:dyDescent="0.25">
      <c r="A62" s="107" t="s">
        <v>182</v>
      </c>
      <c r="B62" s="108"/>
      <c r="C62" s="108" t="s">
        <v>183</v>
      </c>
      <c r="D62" s="108" t="s">
        <v>184</v>
      </c>
      <c r="E62" s="108"/>
      <c r="F62" s="108" t="s">
        <v>185</v>
      </c>
      <c r="G62" s="108" t="s">
        <v>52</v>
      </c>
      <c r="H62" s="108" t="s">
        <v>186</v>
      </c>
      <c r="I62" s="108" t="s">
        <v>187</v>
      </c>
      <c r="J62" s="110">
        <v>17500</v>
      </c>
      <c r="K62" s="110">
        <v>17500</v>
      </c>
      <c r="L62" s="110">
        <v>17500</v>
      </c>
      <c r="M62" s="111">
        <v>1</v>
      </c>
      <c r="N62" s="110"/>
      <c r="O62" s="112">
        <v>3500</v>
      </c>
      <c r="P62" s="110"/>
      <c r="Q62" s="110"/>
      <c r="R62" s="110"/>
      <c r="S62" s="110"/>
      <c r="T62" s="110"/>
      <c r="U62" s="112">
        <v>14000</v>
      </c>
      <c r="V62" s="111">
        <v>0.8</v>
      </c>
      <c r="W62" s="110"/>
      <c r="X62" s="113">
        <v>43056</v>
      </c>
      <c r="Y62" s="113" t="s">
        <v>54</v>
      </c>
      <c r="Z62" s="108" t="s">
        <v>188</v>
      </c>
      <c r="AA62" s="113">
        <v>43080</v>
      </c>
      <c r="AB62" s="114">
        <v>0</v>
      </c>
      <c r="AC62" s="115"/>
      <c r="AD62" s="113" t="s">
        <v>54</v>
      </c>
      <c r="AE62" s="116" t="s">
        <v>74</v>
      </c>
      <c r="AF62" s="117" t="s">
        <v>189</v>
      </c>
      <c r="AG62" s="118">
        <v>21</v>
      </c>
      <c r="AH62" s="119">
        <v>3500</v>
      </c>
      <c r="AI62" s="120"/>
      <c r="AJ62" s="108"/>
      <c r="AK62" s="120"/>
      <c r="AL62" s="120"/>
      <c r="AM62" s="120"/>
      <c r="AN62" s="120">
        <f>VLOOKUP(A62,[1]TO!D$3:F$75,3,FALSE)</f>
        <v>21</v>
      </c>
      <c r="AO62" s="121" t="str">
        <f>IF(OR(COUNT(MID(A62,1,2))=1,COUNT(MID(A62,1,2))=2),MID(A62,1,2),MID(A62,1,1))</f>
        <v>6</v>
      </c>
      <c r="AP62" s="122">
        <v>43090</v>
      </c>
      <c r="AQ62" s="120">
        <v>0</v>
      </c>
      <c r="AR62" s="120">
        <v>0</v>
      </c>
    </row>
    <row r="63" spans="1:44" ht="31.5" customHeight="1" x14ac:dyDescent="0.25">
      <c r="A63" s="107" t="s">
        <v>182</v>
      </c>
      <c r="B63" s="108"/>
      <c r="C63" s="108" t="s">
        <v>190</v>
      </c>
      <c r="D63" s="108" t="s">
        <v>191</v>
      </c>
      <c r="E63" s="108" t="s">
        <v>192</v>
      </c>
      <c r="F63" s="108" t="s">
        <v>193</v>
      </c>
      <c r="G63" s="108" t="s">
        <v>52</v>
      </c>
      <c r="H63" s="108" t="s">
        <v>194</v>
      </c>
      <c r="I63" s="109" t="s">
        <v>195</v>
      </c>
      <c r="J63" s="110">
        <v>15400</v>
      </c>
      <c r="K63" s="110">
        <v>15400</v>
      </c>
      <c r="L63" s="110">
        <v>15400</v>
      </c>
      <c r="M63" s="111">
        <v>1</v>
      </c>
      <c r="N63" s="110"/>
      <c r="O63" s="112">
        <v>3080</v>
      </c>
      <c r="P63" s="110"/>
      <c r="Q63" s="110"/>
      <c r="R63" s="110"/>
      <c r="S63" s="110"/>
      <c r="T63" s="110"/>
      <c r="U63" s="112">
        <v>12320</v>
      </c>
      <c r="V63" s="111">
        <v>0.8</v>
      </c>
      <c r="W63" s="110"/>
      <c r="X63" s="113">
        <v>43056</v>
      </c>
      <c r="Y63" s="113" t="s">
        <v>54</v>
      </c>
      <c r="Z63" s="108" t="s">
        <v>188</v>
      </c>
      <c r="AA63" s="113">
        <v>43080</v>
      </c>
      <c r="AB63" s="114">
        <v>0</v>
      </c>
      <c r="AC63" s="115"/>
      <c r="AD63" s="113" t="s">
        <v>54</v>
      </c>
      <c r="AE63" s="116" t="s">
        <v>74</v>
      </c>
      <c r="AF63" s="117" t="s">
        <v>189</v>
      </c>
      <c r="AG63" s="118">
        <v>21</v>
      </c>
      <c r="AH63" s="119">
        <v>3080</v>
      </c>
      <c r="AI63" s="120"/>
      <c r="AJ63" s="108"/>
      <c r="AK63" s="120"/>
      <c r="AL63" s="120"/>
      <c r="AM63" s="120"/>
      <c r="AN63" s="120">
        <f>VLOOKUP(A63,[1]TO!D$3:F$75,3,FALSE)</f>
        <v>21</v>
      </c>
      <c r="AO63" s="121" t="str">
        <f>IF(OR(COUNT(MID(A63,1,2))=1,COUNT(MID(A63,1,2))=2),MID(A63,1,2),MID(A63,1,1))</f>
        <v>6</v>
      </c>
      <c r="AP63" s="122">
        <v>43090</v>
      </c>
      <c r="AQ63" s="120">
        <v>0</v>
      </c>
      <c r="AR63" s="120">
        <v>0</v>
      </c>
    </row>
    <row r="64" spans="1:44" ht="31.5" customHeight="1" x14ac:dyDescent="0.25">
      <c r="A64" s="107" t="s">
        <v>182</v>
      </c>
      <c r="B64" s="108"/>
      <c r="C64" s="108" t="s">
        <v>196</v>
      </c>
      <c r="D64" s="108" t="s">
        <v>197</v>
      </c>
      <c r="E64" s="108"/>
      <c r="F64" s="108" t="s">
        <v>198</v>
      </c>
      <c r="G64" s="108" t="s">
        <v>52</v>
      </c>
      <c r="H64" s="108" t="s">
        <v>199</v>
      </c>
      <c r="I64" s="109" t="s">
        <v>200</v>
      </c>
      <c r="J64" s="110">
        <v>16100</v>
      </c>
      <c r="K64" s="110">
        <v>16100</v>
      </c>
      <c r="L64" s="110">
        <v>16100</v>
      </c>
      <c r="M64" s="111">
        <v>1</v>
      </c>
      <c r="N64" s="110"/>
      <c r="O64" s="112">
        <v>3220</v>
      </c>
      <c r="P64" s="110"/>
      <c r="Q64" s="110"/>
      <c r="R64" s="110"/>
      <c r="S64" s="110"/>
      <c r="T64" s="110"/>
      <c r="U64" s="112">
        <v>12880</v>
      </c>
      <c r="V64" s="111">
        <v>0.8</v>
      </c>
      <c r="W64" s="110"/>
      <c r="X64" s="113">
        <v>43056</v>
      </c>
      <c r="Y64" s="113" t="s">
        <v>54</v>
      </c>
      <c r="Z64" s="108" t="s">
        <v>188</v>
      </c>
      <c r="AA64" s="113">
        <v>43080</v>
      </c>
      <c r="AB64" s="114">
        <v>0</v>
      </c>
      <c r="AC64" s="115"/>
      <c r="AD64" s="113" t="s">
        <v>54</v>
      </c>
      <c r="AE64" s="116" t="s">
        <v>74</v>
      </c>
      <c r="AF64" s="117" t="s">
        <v>189</v>
      </c>
      <c r="AG64" s="118">
        <v>21</v>
      </c>
      <c r="AH64" s="119">
        <v>3220</v>
      </c>
      <c r="AI64" s="120"/>
      <c r="AJ64" s="108"/>
      <c r="AK64" s="120"/>
      <c r="AL64" s="120"/>
      <c r="AM64" s="120"/>
      <c r="AN64" s="120">
        <f>VLOOKUP(A64,[1]TO!D$3:F$75,3,FALSE)</f>
        <v>21</v>
      </c>
      <c r="AO64" s="121" t="str">
        <f>IF(OR(COUNT(MID(A64,1,2))=1,COUNT(MID(A64,1,2))=2),MID(A64,1,2),MID(A64,1,1))</f>
        <v>6</v>
      </c>
      <c r="AP64" s="122">
        <v>43090</v>
      </c>
      <c r="AQ64" s="120">
        <v>0</v>
      </c>
      <c r="AR64" s="120">
        <v>0</v>
      </c>
    </row>
    <row r="65" spans="1:44" ht="31.5" customHeight="1" x14ac:dyDescent="0.25">
      <c r="A65" s="107" t="s">
        <v>182</v>
      </c>
      <c r="B65" s="108"/>
      <c r="C65" s="108" t="s">
        <v>201</v>
      </c>
      <c r="D65" s="108" t="s">
        <v>202</v>
      </c>
      <c r="E65" s="108"/>
      <c r="F65" s="108" t="s">
        <v>203</v>
      </c>
      <c r="G65" s="108" t="s">
        <v>52</v>
      </c>
      <c r="H65" s="108" t="s">
        <v>204</v>
      </c>
      <c r="I65" s="109" t="s">
        <v>205</v>
      </c>
      <c r="J65" s="110">
        <v>31900</v>
      </c>
      <c r="K65" s="110">
        <v>31900</v>
      </c>
      <c r="L65" s="110">
        <v>31900</v>
      </c>
      <c r="M65" s="111">
        <v>1</v>
      </c>
      <c r="N65" s="110"/>
      <c r="O65" s="112">
        <v>6380</v>
      </c>
      <c r="P65" s="110"/>
      <c r="Q65" s="110"/>
      <c r="R65" s="110"/>
      <c r="S65" s="110"/>
      <c r="T65" s="110"/>
      <c r="U65" s="112">
        <v>25520</v>
      </c>
      <c r="V65" s="111">
        <v>0.8</v>
      </c>
      <c r="W65" s="110"/>
      <c r="X65" s="113">
        <v>43056</v>
      </c>
      <c r="Y65" s="113" t="s">
        <v>54</v>
      </c>
      <c r="Z65" s="108" t="s">
        <v>188</v>
      </c>
      <c r="AA65" s="113">
        <v>43080</v>
      </c>
      <c r="AB65" s="114">
        <v>0</v>
      </c>
      <c r="AC65" s="115"/>
      <c r="AD65" s="113" t="s">
        <v>54</v>
      </c>
      <c r="AE65" s="116" t="s">
        <v>74</v>
      </c>
      <c r="AF65" s="117" t="s">
        <v>189</v>
      </c>
      <c r="AG65" s="118">
        <v>21</v>
      </c>
      <c r="AH65" s="119">
        <v>6380</v>
      </c>
      <c r="AI65" s="120"/>
      <c r="AJ65" s="108"/>
      <c r="AK65" s="120"/>
      <c r="AL65" s="120"/>
      <c r="AM65" s="120"/>
      <c r="AN65" s="120">
        <f>VLOOKUP(A65,[1]TO!D$3:F$75,3,FALSE)</f>
        <v>21</v>
      </c>
      <c r="AO65" s="121" t="str">
        <f>IF(OR(COUNT(MID(A65,1,2))=1,COUNT(MID(A65,1,2))=2),MID(A65,1,2),MID(A65,1,1))</f>
        <v>6</v>
      </c>
      <c r="AP65" s="122">
        <v>43090</v>
      </c>
      <c r="AQ65" s="120">
        <v>0</v>
      </c>
      <c r="AR65" s="120">
        <v>0</v>
      </c>
    </row>
    <row r="66" spans="1:44" ht="31.5" customHeight="1" x14ac:dyDescent="0.25">
      <c r="A66" s="107" t="s">
        <v>182</v>
      </c>
      <c r="B66" s="108"/>
      <c r="C66" s="108" t="s">
        <v>206</v>
      </c>
      <c r="D66" s="108" t="s">
        <v>207</v>
      </c>
      <c r="E66" s="108"/>
      <c r="F66" s="108" t="s">
        <v>208</v>
      </c>
      <c r="G66" s="108" t="s">
        <v>52</v>
      </c>
      <c r="H66" s="108" t="s">
        <v>209</v>
      </c>
      <c r="I66" s="109" t="s">
        <v>210</v>
      </c>
      <c r="J66" s="110">
        <v>11000</v>
      </c>
      <c r="K66" s="110">
        <v>11000</v>
      </c>
      <c r="L66" s="110">
        <v>11000</v>
      </c>
      <c r="M66" s="111">
        <v>1</v>
      </c>
      <c r="N66" s="110"/>
      <c r="O66" s="112">
        <v>2200</v>
      </c>
      <c r="P66" s="110"/>
      <c r="Q66" s="110"/>
      <c r="R66" s="110"/>
      <c r="S66" s="110"/>
      <c r="T66" s="110"/>
      <c r="U66" s="112">
        <v>8800</v>
      </c>
      <c r="V66" s="111">
        <v>0.8</v>
      </c>
      <c r="W66" s="110"/>
      <c r="X66" s="113">
        <v>43056</v>
      </c>
      <c r="Y66" s="113" t="s">
        <v>54</v>
      </c>
      <c r="Z66" s="108" t="s">
        <v>188</v>
      </c>
      <c r="AA66" s="113">
        <v>43080</v>
      </c>
      <c r="AB66" s="114">
        <v>0</v>
      </c>
      <c r="AC66" s="115"/>
      <c r="AD66" s="113" t="s">
        <v>54</v>
      </c>
      <c r="AE66" s="116" t="s">
        <v>74</v>
      </c>
      <c r="AF66" s="117" t="s">
        <v>189</v>
      </c>
      <c r="AG66" s="118">
        <v>21</v>
      </c>
      <c r="AH66" s="119">
        <v>2200</v>
      </c>
      <c r="AI66" s="120"/>
      <c r="AJ66" s="108"/>
      <c r="AK66" s="120"/>
      <c r="AL66" s="120"/>
      <c r="AM66" s="120"/>
      <c r="AN66" s="120">
        <f>VLOOKUP(A66,[1]TO!D$3:F$75,3,FALSE)</f>
        <v>21</v>
      </c>
      <c r="AO66" s="121" t="str">
        <f>IF(OR(COUNT(MID(A66,1,2))=1,COUNT(MID(A66,1,2))=2),MID(A66,1,2),MID(A66,1,1))</f>
        <v>6</v>
      </c>
      <c r="AP66" s="122">
        <v>43090</v>
      </c>
      <c r="AQ66" s="120">
        <v>0</v>
      </c>
      <c r="AR66" s="120">
        <v>0</v>
      </c>
    </row>
    <row r="67" spans="1:44" ht="31.5" customHeight="1" x14ac:dyDescent="0.25">
      <c r="A67" s="107" t="s">
        <v>182</v>
      </c>
      <c r="B67" s="108"/>
      <c r="C67" s="108" t="s">
        <v>211</v>
      </c>
      <c r="D67" s="108" t="s">
        <v>212</v>
      </c>
      <c r="E67" s="108"/>
      <c r="F67" s="108" t="s">
        <v>213</v>
      </c>
      <c r="G67" s="108" t="s">
        <v>52</v>
      </c>
      <c r="H67" s="108" t="s">
        <v>214</v>
      </c>
      <c r="I67" s="109" t="s">
        <v>215</v>
      </c>
      <c r="J67" s="110">
        <v>26500</v>
      </c>
      <c r="K67" s="110">
        <v>26500</v>
      </c>
      <c r="L67" s="110">
        <v>26500</v>
      </c>
      <c r="M67" s="111">
        <v>1</v>
      </c>
      <c r="N67" s="110"/>
      <c r="O67" s="112">
        <v>5300</v>
      </c>
      <c r="P67" s="110"/>
      <c r="Q67" s="110"/>
      <c r="R67" s="110"/>
      <c r="S67" s="110"/>
      <c r="T67" s="110"/>
      <c r="U67" s="112">
        <v>21200</v>
      </c>
      <c r="V67" s="111">
        <v>0.8</v>
      </c>
      <c r="W67" s="110"/>
      <c r="X67" s="113">
        <v>43056</v>
      </c>
      <c r="Y67" s="113" t="s">
        <v>54</v>
      </c>
      <c r="Z67" s="108" t="s">
        <v>188</v>
      </c>
      <c r="AA67" s="113">
        <v>43080</v>
      </c>
      <c r="AB67" s="114">
        <v>0</v>
      </c>
      <c r="AC67" s="115"/>
      <c r="AD67" s="113" t="s">
        <v>54</v>
      </c>
      <c r="AE67" s="116" t="s">
        <v>74</v>
      </c>
      <c r="AF67" s="117" t="s">
        <v>189</v>
      </c>
      <c r="AG67" s="118">
        <v>21</v>
      </c>
      <c r="AH67" s="119">
        <v>5300</v>
      </c>
      <c r="AI67" s="120"/>
      <c r="AJ67" s="108"/>
      <c r="AK67" s="120"/>
      <c r="AL67" s="120"/>
      <c r="AM67" s="120"/>
      <c r="AN67" s="120">
        <f>VLOOKUP(A67,[1]TO!D$3:F$75,3,FALSE)</f>
        <v>21</v>
      </c>
      <c r="AO67" s="121" t="str">
        <f>IF(OR(COUNT(MID(A67,1,2))=1,COUNT(MID(A67,1,2))=2),MID(A67,1,2),MID(A67,1,1))</f>
        <v>6</v>
      </c>
      <c r="AP67" s="122">
        <v>43090</v>
      </c>
      <c r="AQ67" s="120">
        <v>0</v>
      </c>
      <c r="AR67" s="120">
        <v>0</v>
      </c>
    </row>
    <row r="68" spans="1:44" ht="31.5" customHeight="1" x14ac:dyDescent="0.25">
      <c r="A68" s="107" t="s">
        <v>182</v>
      </c>
      <c r="B68" s="108"/>
      <c r="C68" s="108" t="s">
        <v>216</v>
      </c>
      <c r="D68" s="108" t="s">
        <v>217</v>
      </c>
      <c r="E68" s="108"/>
      <c r="F68" s="108" t="s">
        <v>218</v>
      </c>
      <c r="G68" s="108" t="s">
        <v>52</v>
      </c>
      <c r="H68" s="108" t="s">
        <v>219</v>
      </c>
      <c r="I68" s="109" t="s">
        <v>220</v>
      </c>
      <c r="J68" s="110">
        <v>26200</v>
      </c>
      <c r="K68" s="110">
        <v>26200</v>
      </c>
      <c r="L68" s="110">
        <v>26200</v>
      </c>
      <c r="M68" s="111">
        <v>1</v>
      </c>
      <c r="N68" s="110"/>
      <c r="O68" s="112">
        <v>5240</v>
      </c>
      <c r="P68" s="110"/>
      <c r="Q68" s="110"/>
      <c r="R68" s="110"/>
      <c r="S68" s="110"/>
      <c r="T68" s="110"/>
      <c r="U68" s="112">
        <v>20960</v>
      </c>
      <c r="V68" s="111">
        <v>0.8</v>
      </c>
      <c r="W68" s="110"/>
      <c r="X68" s="113">
        <v>43056</v>
      </c>
      <c r="Y68" s="113" t="s">
        <v>54</v>
      </c>
      <c r="Z68" s="108" t="s">
        <v>188</v>
      </c>
      <c r="AA68" s="113">
        <v>43080</v>
      </c>
      <c r="AB68" s="114">
        <v>0</v>
      </c>
      <c r="AC68" s="115"/>
      <c r="AD68" s="113" t="s">
        <v>54</v>
      </c>
      <c r="AE68" s="116" t="s">
        <v>74</v>
      </c>
      <c r="AF68" s="117" t="s">
        <v>189</v>
      </c>
      <c r="AG68" s="118">
        <v>21</v>
      </c>
      <c r="AH68" s="119">
        <v>5240</v>
      </c>
      <c r="AI68" s="120"/>
      <c r="AJ68" s="108"/>
      <c r="AK68" s="120"/>
      <c r="AL68" s="120"/>
      <c r="AM68" s="120"/>
      <c r="AN68" s="120">
        <f>VLOOKUP(A68,[1]TO!D$3:F$75,3,FALSE)</f>
        <v>21</v>
      </c>
      <c r="AO68" s="121" t="str">
        <f>IF(OR(COUNT(MID(A68,1,2))=1,COUNT(MID(A68,1,2))=2),MID(A68,1,2),MID(A68,1,1))</f>
        <v>6</v>
      </c>
      <c r="AP68" s="122">
        <v>43090</v>
      </c>
      <c r="AQ68" s="120">
        <v>0</v>
      </c>
      <c r="AR68" s="120">
        <v>0</v>
      </c>
    </row>
    <row r="69" spans="1:44" ht="31.5" customHeight="1" x14ac:dyDescent="0.25">
      <c r="A69" s="107" t="s">
        <v>182</v>
      </c>
      <c r="B69" s="108"/>
      <c r="C69" s="108" t="s">
        <v>221</v>
      </c>
      <c r="D69" s="108" t="s">
        <v>222</v>
      </c>
      <c r="E69" s="108"/>
      <c r="F69" s="108" t="s">
        <v>223</v>
      </c>
      <c r="G69" s="108" t="s">
        <v>52</v>
      </c>
      <c r="H69" s="108" t="s">
        <v>224</v>
      </c>
      <c r="I69" s="109" t="s">
        <v>225</v>
      </c>
      <c r="J69" s="110">
        <v>30500</v>
      </c>
      <c r="K69" s="110">
        <v>30500</v>
      </c>
      <c r="L69" s="110">
        <v>30500</v>
      </c>
      <c r="M69" s="111">
        <v>1</v>
      </c>
      <c r="N69" s="110"/>
      <c r="O69" s="112">
        <v>6100</v>
      </c>
      <c r="P69" s="110"/>
      <c r="Q69" s="110"/>
      <c r="R69" s="110"/>
      <c r="S69" s="110"/>
      <c r="T69" s="110"/>
      <c r="U69" s="112">
        <v>24400</v>
      </c>
      <c r="V69" s="111">
        <v>0.8</v>
      </c>
      <c r="W69" s="110"/>
      <c r="X69" s="113">
        <v>43056</v>
      </c>
      <c r="Y69" s="113" t="s">
        <v>54</v>
      </c>
      <c r="Z69" s="108" t="s">
        <v>188</v>
      </c>
      <c r="AA69" s="113">
        <v>43080</v>
      </c>
      <c r="AB69" s="114">
        <v>0</v>
      </c>
      <c r="AC69" s="115"/>
      <c r="AD69" s="113" t="s">
        <v>54</v>
      </c>
      <c r="AE69" s="116" t="s">
        <v>74</v>
      </c>
      <c r="AF69" s="117" t="s">
        <v>189</v>
      </c>
      <c r="AG69" s="118">
        <v>21</v>
      </c>
      <c r="AH69" s="119">
        <v>6100</v>
      </c>
      <c r="AI69" s="120"/>
      <c r="AJ69" s="108"/>
      <c r="AK69" s="120"/>
      <c r="AL69" s="120"/>
      <c r="AM69" s="120"/>
      <c r="AN69" s="120">
        <f>VLOOKUP(A69,[1]TO!D$3:F$75,3,FALSE)</f>
        <v>21</v>
      </c>
      <c r="AO69" s="121" t="str">
        <f>IF(OR(COUNT(MID(A69,1,2))=1,COUNT(MID(A69,1,2))=2),MID(A69,1,2),MID(A69,1,1))</f>
        <v>6</v>
      </c>
      <c r="AP69" s="122">
        <v>43090</v>
      </c>
      <c r="AQ69" s="120">
        <v>0</v>
      </c>
      <c r="AR69" s="120">
        <v>0</v>
      </c>
    </row>
    <row r="70" spans="1:44" ht="31.5" customHeight="1" x14ac:dyDescent="0.25">
      <c r="A70" s="107" t="s">
        <v>182</v>
      </c>
      <c r="B70" s="108"/>
      <c r="C70" s="108" t="s">
        <v>226</v>
      </c>
      <c r="D70" s="108" t="s">
        <v>227</v>
      </c>
      <c r="E70" s="108"/>
      <c r="F70" s="108" t="s">
        <v>228</v>
      </c>
      <c r="G70" s="108" t="s">
        <v>52</v>
      </c>
      <c r="H70" s="108" t="s">
        <v>229</v>
      </c>
      <c r="I70" s="109" t="s">
        <v>230</v>
      </c>
      <c r="J70" s="110">
        <v>26600</v>
      </c>
      <c r="K70" s="110">
        <v>26600</v>
      </c>
      <c r="L70" s="110">
        <v>26600</v>
      </c>
      <c r="M70" s="111">
        <v>1</v>
      </c>
      <c r="N70" s="110"/>
      <c r="O70" s="112">
        <v>5320</v>
      </c>
      <c r="P70" s="110"/>
      <c r="Q70" s="110"/>
      <c r="R70" s="110"/>
      <c r="S70" s="110"/>
      <c r="T70" s="110"/>
      <c r="U70" s="112">
        <v>21280</v>
      </c>
      <c r="V70" s="111">
        <v>0.8</v>
      </c>
      <c r="W70" s="110"/>
      <c r="X70" s="113">
        <v>43056</v>
      </c>
      <c r="Y70" s="113" t="s">
        <v>54</v>
      </c>
      <c r="Z70" s="108" t="s">
        <v>188</v>
      </c>
      <c r="AA70" s="113">
        <v>43080</v>
      </c>
      <c r="AB70" s="114">
        <v>0</v>
      </c>
      <c r="AC70" s="115"/>
      <c r="AD70" s="113" t="s">
        <v>54</v>
      </c>
      <c r="AE70" s="116" t="s">
        <v>74</v>
      </c>
      <c r="AF70" s="117" t="s">
        <v>189</v>
      </c>
      <c r="AG70" s="118">
        <v>21</v>
      </c>
      <c r="AH70" s="119">
        <v>5320</v>
      </c>
      <c r="AI70" s="120"/>
      <c r="AJ70" s="108"/>
      <c r="AK70" s="120"/>
      <c r="AL70" s="120"/>
      <c r="AM70" s="120"/>
      <c r="AN70" s="120">
        <f>VLOOKUP(A70,[1]TO!D$3:F$75,3,FALSE)</f>
        <v>21</v>
      </c>
      <c r="AO70" s="121" t="str">
        <f>IF(OR(COUNT(MID(A70,1,2))=1,COUNT(MID(A70,1,2))=2),MID(A70,1,2),MID(A70,1,1))</f>
        <v>6</v>
      </c>
      <c r="AP70" s="122">
        <v>43090</v>
      </c>
      <c r="AQ70" s="120">
        <v>0</v>
      </c>
      <c r="AR70" s="120">
        <v>0</v>
      </c>
    </row>
    <row r="71" spans="1:44" ht="31.5" customHeight="1" x14ac:dyDescent="0.25">
      <c r="A71" s="107" t="s">
        <v>182</v>
      </c>
      <c r="B71" s="108"/>
      <c r="C71" s="108" t="s">
        <v>231</v>
      </c>
      <c r="D71" s="108" t="s">
        <v>232</v>
      </c>
      <c r="E71" s="108" t="s">
        <v>233</v>
      </c>
      <c r="F71" s="108" t="s">
        <v>72</v>
      </c>
      <c r="G71" s="108" t="s">
        <v>52</v>
      </c>
      <c r="H71" s="108" t="s">
        <v>234</v>
      </c>
      <c r="I71" s="109" t="s">
        <v>235</v>
      </c>
      <c r="J71" s="110">
        <v>24400</v>
      </c>
      <c r="K71" s="110">
        <v>24400</v>
      </c>
      <c r="L71" s="110">
        <v>24400</v>
      </c>
      <c r="M71" s="111">
        <v>1</v>
      </c>
      <c r="N71" s="110"/>
      <c r="O71" s="112">
        <v>4880</v>
      </c>
      <c r="P71" s="110"/>
      <c r="Q71" s="110"/>
      <c r="R71" s="110"/>
      <c r="S71" s="110"/>
      <c r="T71" s="110"/>
      <c r="U71" s="112">
        <v>19520</v>
      </c>
      <c r="V71" s="111">
        <v>0.8</v>
      </c>
      <c r="W71" s="110"/>
      <c r="X71" s="113">
        <v>43056</v>
      </c>
      <c r="Y71" s="113" t="s">
        <v>54</v>
      </c>
      <c r="Z71" s="108" t="s">
        <v>188</v>
      </c>
      <c r="AA71" s="113">
        <v>43080</v>
      </c>
      <c r="AB71" s="114">
        <v>0</v>
      </c>
      <c r="AC71" s="115"/>
      <c r="AD71" s="113" t="s">
        <v>54</v>
      </c>
      <c r="AE71" s="116" t="s">
        <v>74</v>
      </c>
      <c r="AF71" s="117" t="s">
        <v>189</v>
      </c>
      <c r="AG71" s="118">
        <v>21</v>
      </c>
      <c r="AH71" s="119">
        <v>4880</v>
      </c>
      <c r="AI71" s="120"/>
      <c r="AJ71" s="108"/>
      <c r="AK71" s="120"/>
      <c r="AL71" s="120"/>
      <c r="AM71" s="120"/>
      <c r="AN71" s="120">
        <f>VLOOKUP(A71,[1]TO!D$3:F$75,3,FALSE)</f>
        <v>21</v>
      </c>
      <c r="AO71" s="121" t="str">
        <f>IF(OR(COUNT(MID(A71,1,2))=1,COUNT(MID(A71,1,2))=2),MID(A71,1,2),MID(A71,1,1))</f>
        <v>6</v>
      </c>
      <c r="AP71" s="122">
        <v>43090</v>
      </c>
      <c r="AQ71" s="120">
        <v>0</v>
      </c>
      <c r="AR71" s="120">
        <v>0</v>
      </c>
    </row>
    <row r="72" spans="1:44" ht="31.5" customHeight="1" x14ac:dyDescent="0.25">
      <c r="A72" s="107" t="s">
        <v>182</v>
      </c>
      <c r="B72" s="108"/>
      <c r="C72" s="108" t="s">
        <v>236</v>
      </c>
      <c r="D72" s="108" t="s">
        <v>237</v>
      </c>
      <c r="E72" s="108"/>
      <c r="F72" s="108" t="s">
        <v>238</v>
      </c>
      <c r="G72" s="108" t="s">
        <v>52</v>
      </c>
      <c r="H72" s="108" t="s">
        <v>239</v>
      </c>
      <c r="I72" s="109" t="s">
        <v>240</v>
      </c>
      <c r="J72" s="110">
        <v>31400</v>
      </c>
      <c r="K72" s="110">
        <v>31400</v>
      </c>
      <c r="L72" s="110">
        <v>31400</v>
      </c>
      <c r="M72" s="111">
        <v>1</v>
      </c>
      <c r="N72" s="110"/>
      <c r="O72" s="112">
        <v>6280</v>
      </c>
      <c r="P72" s="110"/>
      <c r="Q72" s="110"/>
      <c r="R72" s="110"/>
      <c r="S72" s="110"/>
      <c r="T72" s="110"/>
      <c r="U72" s="112">
        <v>25120</v>
      </c>
      <c r="V72" s="111">
        <v>0.8</v>
      </c>
      <c r="W72" s="110"/>
      <c r="X72" s="113">
        <v>43056</v>
      </c>
      <c r="Y72" s="113" t="s">
        <v>54</v>
      </c>
      <c r="Z72" s="108" t="s">
        <v>188</v>
      </c>
      <c r="AA72" s="113">
        <v>43080</v>
      </c>
      <c r="AB72" s="114">
        <v>0</v>
      </c>
      <c r="AC72" s="115"/>
      <c r="AD72" s="113" t="s">
        <v>54</v>
      </c>
      <c r="AE72" s="116" t="s">
        <v>74</v>
      </c>
      <c r="AF72" s="117" t="s">
        <v>189</v>
      </c>
      <c r="AG72" s="118">
        <v>21</v>
      </c>
      <c r="AH72" s="119">
        <v>6280</v>
      </c>
      <c r="AI72" s="120"/>
      <c r="AJ72" s="108"/>
      <c r="AK72" s="120"/>
      <c r="AL72" s="120"/>
      <c r="AM72" s="120"/>
      <c r="AN72" s="120">
        <f>VLOOKUP(A72,[1]TO!D$3:F$75,3,FALSE)</f>
        <v>21</v>
      </c>
      <c r="AO72" s="121" t="str">
        <f>IF(OR(COUNT(MID(A72,1,2))=1,COUNT(MID(A72,1,2))=2),MID(A72,1,2),MID(A72,1,1))</f>
        <v>6</v>
      </c>
      <c r="AP72" s="122">
        <v>43090</v>
      </c>
      <c r="AQ72" s="120">
        <v>0</v>
      </c>
      <c r="AR72" s="120">
        <v>0</v>
      </c>
    </row>
    <row r="73" spans="1:44" ht="31.5" customHeight="1" x14ac:dyDescent="0.25">
      <c r="A73" s="107" t="s">
        <v>182</v>
      </c>
      <c r="B73" s="108" t="s">
        <v>241</v>
      </c>
      <c r="C73" s="108" t="s">
        <v>242</v>
      </c>
      <c r="D73" s="108" t="s">
        <v>243</v>
      </c>
      <c r="E73" s="108" t="s">
        <v>244</v>
      </c>
      <c r="F73" s="108" t="s">
        <v>245</v>
      </c>
      <c r="G73" s="108" t="s">
        <v>90</v>
      </c>
      <c r="H73" s="108" t="s">
        <v>246</v>
      </c>
      <c r="I73" s="109" t="s">
        <v>247</v>
      </c>
      <c r="J73" s="110">
        <v>22750</v>
      </c>
      <c r="K73" s="110">
        <v>22750</v>
      </c>
      <c r="L73" s="110">
        <v>22750</v>
      </c>
      <c r="M73" s="111">
        <v>1</v>
      </c>
      <c r="N73" s="110"/>
      <c r="O73" s="112">
        <v>4550</v>
      </c>
      <c r="P73" s="110"/>
      <c r="Q73" s="110"/>
      <c r="R73" s="110"/>
      <c r="S73" s="110"/>
      <c r="T73" s="110"/>
      <c r="U73" s="112">
        <v>18200</v>
      </c>
      <c r="V73" s="111">
        <v>0.8</v>
      </c>
      <c r="W73" s="110">
        <v>0</v>
      </c>
      <c r="X73" s="113">
        <v>43053</v>
      </c>
      <c r="Y73" s="113" t="s">
        <v>54</v>
      </c>
      <c r="Z73" s="108" t="s">
        <v>188</v>
      </c>
      <c r="AA73" s="113">
        <v>43080</v>
      </c>
      <c r="AB73" s="114">
        <v>0</v>
      </c>
      <c r="AC73" s="115"/>
      <c r="AD73" s="113" t="s">
        <v>54</v>
      </c>
      <c r="AE73" s="116" t="s">
        <v>74</v>
      </c>
      <c r="AF73" s="117" t="s">
        <v>189</v>
      </c>
      <c r="AG73" s="118">
        <v>21</v>
      </c>
      <c r="AH73" s="119">
        <v>4550</v>
      </c>
      <c r="AI73" s="120"/>
      <c r="AJ73" s="108"/>
      <c r="AK73" s="120"/>
      <c r="AL73" s="120"/>
      <c r="AM73" s="120"/>
      <c r="AN73" s="120">
        <f>VLOOKUP(A73,[1]TO!D$3:F$75,3,FALSE)</f>
        <v>21</v>
      </c>
      <c r="AO73" s="121" t="str">
        <f>IF(OR(COUNT(MID(A73,1,2))=1,COUNT(MID(A73,1,2))=2),MID(A73,1,2),MID(A73,1,1))</f>
        <v>6</v>
      </c>
      <c r="AP73" s="122">
        <v>43080</v>
      </c>
      <c r="AQ73" s="120">
        <v>1</v>
      </c>
      <c r="AR73" s="120">
        <v>1</v>
      </c>
    </row>
    <row r="74" spans="1:44" ht="31.5" customHeight="1" x14ac:dyDescent="0.25">
      <c r="A74" s="107" t="s">
        <v>182</v>
      </c>
      <c r="B74" s="108" t="s">
        <v>248</v>
      </c>
      <c r="C74" s="108" t="s">
        <v>249</v>
      </c>
      <c r="D74" s="108" t="s">
        <v>250</v>
      </c>
      <c r="E74" s="108" t="s">
        <v>244</v>
      </c>
      <c r="F74" s="108" t="s">
        <v>251</v>
      </c>
      <c r="G74" s="108" t="s">
        <v>90</v>
      </c>
      <c r="H74" s="108" t="s">
        <v>252</v>
      </c>
      <c r="I74" s="109" t="s">
        <v>253</v>
      </c>
      <c r="J74" s="110">
        <v>24000</v>
      </c>
      <c r="K74" s="110">
        <v>24000</v>
      </c>
      <c r="L74" s="110">
        <v>24000</v>
      </c>
      <c r="M74" s="111">
        <v>1</v>
      </c>
      <c r="N74" s="110"/>
      <c r="O74" s="112">
        <v>4800</v>
      </c>
      <c r="P74" s="110"/>
      <c r="Q74" s="110"/>
      <c r="R74" s="110"/>
      <c r="S74" s="110"/>
      <c r="T74" s="110"/>
      <c r="U74" s="112">
        <v>19200</v>
      </c>
      <c r="V74" s="111">
        <v>0.8</v>
      </c>
      <c r="W74" s="110"/>
      <c r="X74" s="113">
        <v>43053</v>
      </c>
      <c r="Y74" s="113" t="s">
        <v>54</v>
      </c>
      <c r="Z74" s="108" t="s">
        <v>188</v>
      </c>
      <c r="AA74" s="113">
        <v>43080</v>
      </c>
      <c r="AB74" s="114">
        <v>0</v>
      </c>
      <c r="AC74" s="115"/>
      <c r="AD74" s="113" t="s">
        <v>54</v>
      </c>
      <c r="AE74" s="116" t="s">
        <v>74</v>
      </c>
      <c r="AF74" s="117" t="s">
        <v>189</v>
      </c>
      <c r="AG74" s="118">
        <v>21</v>
      </c>
      <c r="AH74" s="119">
        <v>4800</v>
      </c>
      <c r="AI74" s="120"/>
      <c r="AJ74" s="108"/>
      <c r="AK74" s="120"/>
      <c r="AL74" s="120"/>
      <c r="AM74" s="120"/>
      <c r="AN74" s="120">
        <f>VLOOKUP(A74,[1]TO!D$3:F$75,3,FALSE)</f>
        <v>21</v>
      </c>
      <c r="AO74" s="121" t="str">
        <f>IF(OR(COUNT(MID(A74,1,2))=1,COUNT(MID(A74,1,2))=2),MID(A74,1,2),MID(A74,1,1))</f>
        <v>6</v>
      </c>
      <c r="AP74" s="122">
        <v>43080</v>
      </c>
      <c r="AQ74" s="120">
        <v>1</v>
      </c>
      <c r="AR74" s="120">
        <v>1</v>
      </c>
    </row>
    <row r="75" spans="1:44" ht="31.5" customHeight="1" x14ac:dyDescent="0.25">
      <c r="A75" s="107" t="s">
        <v>182</v>
      </c>
      <c r="B75" s="108"/>
      <c r="C75" s="108" t="s">
        <v>254</v>
      </c>
      <c r="D75" s="108" t="s">
        <v>255</v>
      </c>
      <c r="E75" s="108" t="s">
        <v>244</v>
      </c>
      <c r="F75" s="108" t="s">
        <v>251</v>
      </c>
      <c r="G75" s="108" t="s">
        <v>90</v>
      </c>
      <c r="H75" s="108" t="s">
        <v>256</v>
      </c>
      <c r="I75" s="109" t="s">
        <v>257</v>
      </c>
      <c r="J75" s="110">
        <v>31400</v>
      </c>
      <c r="K75" s="110">
        <v>31400</v>
      </c>
      <c r="L75" s="110">
        <v>31400</v>
      </c>
      <c r="M75" s="111">
        <v>1</v>
      </c>
      <c r="N75" s="110"/>
      <c r="O75" s="112">
        <v>6280</v>
      </c>
      <c r="P75" s="110"/>
      <c r="Q75" s="110"/>
      <c r="R75" s="110"/>
      <c r="S75" s="110"/>
      <c r="T75" s="110"/>
      <c r="U75" s="112">
        <v>25120</v>
      </c>
      <c r="V75" s="111">
        <v>0.8</v>
      </c>
      <c r="W75" s="110"/>
      <c r="X75" s="113">
        <v>43053</v>
      </c>
      <c r="Y75" s="113" t="s">
        <v>54</v>
      </c>
      <c r="Z75" s="108" t="s">
        <v>188</v>
      </c>
      <c r="AA75" s="113">
        <v>43080</v>
      </c>
      <c r="AB75" s="114">
        <v>0</v>
      </c>
      <c r="AC75" s="115"/>
      <c r="AD75" s="113" t="s">
        <v>54</v>
      </c>
      <c r="AE75" s="116" t="s">
        <v>74</v>
      </c>
      <c r="AF75" s="117" t="s">
        <v>189</v>
      </c>
      <c r="AG75" s="118">
        <v>21</v>
      </c>
      <c r="AH75" s="119">
        <v>6280</v>
      </c>
      <c r="AI75" s="120"/>
      <c r="AJ75" s="108"/>
      <c r="AK75" s="120"/>
      <c r="AL75" s="120"/>
      <c r="AM75" s="120"/>
      <c r="AN75" s="120">
        <f>VLOOKUP(A75,[1]TO!D$3:F$75,3,FALSE)</f>
        <v>21</v>
      </c>
      <c r="AO75" s="121" t="str">
        <f>IF(OR(COUNT(MID(A75,1,2))=1,COUNT(MID(A75,1,2))=2),MID(A75,1,2),MID(A75,1,1))</f>
        <v>6</v>
      </c>
      <c r="AP75" s="122">
        <v>43090</v>
      </c>
      <c r="AQ75" s="120">
        <v>0</v>
      </c>
      <c r="AR75" s="120">
        <v>0</v>
      </c>
    </row>
    <row r="76" spans="1:44" ht="31.5" customHeight="1" x14ac:dyDescent="0.25">
      <c r="A76" s="107" t="s">
        <v>182</v>
      </c>
      <c r="B76" s="108"/>
      <c r="C76" s="108" t="s">
        <v>258</v>
      </c>
      <c r="D76" s="108" t="s">
        <v>259</v>
      </c>
      <c r="E76" s="108" t="s">
        <v>244</v>
      </c>
      <c r="F76" s="108" t="s">
        <v>94</v>
      </c>
      <c r="G76" s="108" t="s">
        <v>90</v>
      </c>
      <c r="H76" s="108" t="s">
        <v>260</v>
      </c>
      <c r="I76" s="109" t="s">
        <v>261</v>
      </c>
      <c r="J76" s="110">
        <v>27000</v>
      </c>
      <c r="K76" s="110">
        <v>27000</v>
      </c>
      <c r="L76" s="110">
        <v>27000</v>
      </c>
      <c r="M76" s="111">
        <v>1</v>
      </c>
      <c r="N76" s="110"/>
      <c r="O76" s="112">
        <v>5400</v>
      </c>
      <c r="P76" s="110"/>
      <c r="Q76" s="110"/>
      <c r="R76" s="110"/>
      <c r="S76" s="110"/>
      <c r="T76" s="110"/>
      <c r="U76" s="112">
        <v>21600</v>
      </c>
      <c r="V76" s="111">
        <v>0.8</v>
      </c>
      <c r="W76" s="110"/>
      <c r="X76" s="113">
        <v>43053</v>
      </c>
      <c r="Y76" s="113" t="s">
        <v>54</v>
      </c>
      <c r="Z76" s="108" t="s">
        <v>188</v>
      </c>
      <c r="AA76" s="113">
        <v>43080</v>
      </c>
      <c r="AB76" s="114">
        <v>0</v>
      </c>
      <c r="AC76" s="115"/>
      <c r="AD76" s="113" t="s">
        <v>54</v>
      </c>
      <c r="AE76" s="116" t="s">
        <v>74</v>
      </c>
      <c r="AF76" s="117" t="s">
        <v>189</v>
      </c>
      <c r="AG76" s="118">
        <v>21</v>
      </c>
      <c r="AH76" s="119">
        <v>5400</v>
      </c>
      <c r="AI76" s="120"/>
      <c r="AJ76" s="108"/>
      <c r="AK76" s="120"/>
      <c r="AL76" s="120"/>
      <c r="AM76" s="120"/>
      <c r="AN76" s="120">
        <f>VLOOKUP(A76,[1]TO!D$3:F$75,3,FALSE)</f>
        <v>21</v>
      </c>
      <c r="AO76" s="121" t="str">
        <f>IF(OR(COUNT(MID(A76,1,2))=1,COUNT(MID(A76,1,2))=2),MID(A76,1,2),MID(A76,1,1))</f>
        <v>6</v>
      </c>
      <c r="AP76" s="122">
        <v>43090</v>
      </c>
      <c r="AQ76" s="120">
        <v>0</v>
      </c>
      <c r="AR76" s="120">
        <v>0</v>
      </c>
    </row>
    <row r="77" spans="1:44" ht="31.5" customHeight="1" x14ac:dyDescent="0.25">
      <c r="A77" s="107" t="s">
        <v>182</v>
      </c>
      <c r="B77" s="108" t="s">
        <v>262</v>
      </c>
      <c r="C77" s="108" t="s">
        <v>263</v>
      </c>
      <c r="D77" s="108" t="s">
        <v>264</v>
      </c>
      <c r="E77" s="108"/>
      <c r="F77" s="108" t="s">
        <v>265</v>
      </c>
      <c r="G77" s="108" t="s">
        <v>109</v>
      </c>
      <c r="H77" s="108" t="s">
        <v>266</v>
      </c>
      <c r="I77" s="109" t="s">
        <v>267</v>
      </c>
      <c r="J77" s="110">
        <v>35400</v>
      </c>
      <c r="K77" s="110">
        <v>35400</v>
      </c>
      <c r="L77" s="110">
        <v>35400</v>
      </c>
      <c r="M77" s="111">
        <v>1</v>
      </c>
      <c r="N77" s="110"/>
      <c r="O77" s="112">
        <v>7080</v>
      </c>
      <c r="P77" s="110"/>
      <c r="Q77" s="110"/>
      <c r="R77" s="110"/>
      <c r="S77" s="110"/>
      <c r="T77" s="110"/>
      <c r="U77" s="112">
        <v>28320</v>
      </c>
      <c r="V77" s="111">
        <v>0.8</v>
      </c>
      <c r="W77" s="110"/>
      <c r="X77" s="113">
        <v>43048</v>
      </c>
      <c r="Y77" s="113" t="s">
        <v>54</v>
      </c>
      <c r="Z77" s="108" t="s">
        <v>188</v>
      </c>
      <c r="AA77" s="113">
        <v>43080</v>
      </c>
      <c r="AB77" s="114">
        <v>0</v>
      </c>
      <c r="AC77" s="115"/>
      <c r="AD77" s="113" t="s">
        <v>54</v>
      </c>
      <c r="AE77" s="116" t="s">
        <v>74</v>
      </c>
      <c r="AF77" s="117" t="s">
        <v>189</v>
      </c>
      <c r="AG77" s="118">
        <v>21</v>
      </c>
      <c r="AH77" s="119">
        <v>7080</v>
      </c>
      <c r="AI77" s="120"/>
      <c r="AJ77" s="108"/>
      <c r="AK77" s="120"/>
      <c r="AL77" s="120"/>
      <c r="AM77" s="120"/>
      <c r="AN77" s="120">
        <f>VLOOKUP(A77,[1]TO!D$3:F$75,3,FALSE)</f>
        <v>21</v>
      </c>
      <c r="AO77" s="121" t="str">
        <f>IF(OR(COUNT(MID(A77,1,2))=1,COUNT(MID(A77,1,2))=2),MID(A77,1,2),MID(A77,1,1))</f>
        <v>6</v>
      </c>
      <c r="AP77" s="122">
        <v>43080</v>
      </c>
      <c r="AQ77" s="120">
        <v>1</v>
      </c>
      <c r="AR77" s="120">
        <v>1</v>
      </c>
    </row>
    <row r="78" spans="1:44" ht="31.5" customHeight="1" x14ac:dyDescent="0.25">
      <c r="A78" s="107" t="s">
        <v>182</v>
      </c>
      <c r="B78" s="108" t="s">
        <v>268</v>
      </c>
      <c r="C78" s="108" t="s">
        <v>269</v>
      </c>
      <c r="D78" s="108" t="s">
        <v>270</v>
      </c>
      <c r="E78" s="108"/>
      <c r="F78" s="108" t="s">
        <v>271</v>
      </c>
      <c r="G78" s="108" t="s">
        <v>109</v>
      </c>
      <c r="H78" s="108" t="s">
        <v>272</v>
      </c>
      <c r="I78" s="109" t="s">
        <v>273</v>
      </c>
      <c r="J78" s="110">
        <v>32600</v>
      </c>
      <c r="K78" s="110">
        <v>32600</v>
      </c>
      <c r="L78" s="110">
        <v>32600</v>
      </c>
      <c r="M78" s="111">
        <v>1</v>
      </c>
      <c r="N78" s="110"/>
      <c r="O78" s="112">
        <v>6520</v>
      </c>
      <c r="P78" s="110"/>
      <c r="Q78" s="110"/>
      <c r="R78" s="110"/>
      <c r="S78" s="110"/>
      <c r="T78" s="110"/>
      <c r="U78" s="112">
        <v>26080</v>
      </c>
      <c r="V78" s="111">
        <v>0.8</v>
      </c>
      <c r="W78" s="110"/>
      <c r="X78" s="113">
        <v>43048</v>
      </c>
      <c r="Y78" s="113" t="s">
        <v>54</v>
      </c>
      <c r="Z78" s="108" t="s">
        <v>188</v>
      </c>
      <c r="AA78" s="113">
        <v>43080</v>
      </c>
      <c r="AB78" s="114">
        <v>0</v>
      </c>
      <c r="AC78" s="115"/>
      <c r="AD78" s="113" t="s">
        <v>54</v>
      </c>
      <c r="AE78" s="116" t="s">
        <v>74</v>
      </c>
      <c r="AF78" s="117" t="s">
        <v>189</v>
      </c>
      <c r="AG78" s="118">
        <v>21</v>
      </c>
      <c r="AH78" s="119">
        <v>6520</v>
      </c>
      <c r="AI78" s="120"/>
      <c r="AJ78" s="108"/>
      <c r="AK78" s="120"/>
      <c r="AL78" s="120"/>
      <c r="AM78" s="120"/>
      <c r="AN78" s="120">
        <f>VLOOKUP(A78,[1]TO!D$3:F$75,3,FALSE)</f>
        <v>21</v>
      </c>
      <c r="AO78" s="121" t="str">
        <f>IF(OR(COUNT(MID(A78,1,2))=1,COUNT(MID(A78,1,2))=2),MID(A78,1,2),MID(A78,1,1))</f>
        <v>6</v>
      </c>
      <c r="AP78" s="122">
        <v>43080</v>
      </c>
      <c r="AQ78" s="120">
        <v>1</v>
      </c>
      <c r="AR78" s="120">
        <v>1</v>
      </c>
    </row>
    <row r="79" spans="1:44" ht="31.5" customHeight="1" x14ac:dyDescent="0.25">
      <c r="A79" s="107" t="s">
        <v>182</v>
      </c>
      <c r="B79" s="108" t="s">
        <v>274</v>
      </c>
      <c r="C79" s="108" t="s">
        <v>275</v>
      </c>
      <c r="D79" s="108" t="s">
        <v>276</v>
      </c>
      <c r="E79" s="108"/>
      <c r="F79" s="108" t="s">
        <v>277</v>
      </c>
      <c r="G79" s="108" t="s">
        <v>109</v>
      </c>
      <c r="H79" s="108" t="s">
        <v>278</v>
      </c>
      <c r="I79" s="109" t="s">
        <v>279</v>
      </c>
      <c r="J79" s="110">
        <v>25650</v>
      </c>
      <c r="K79" s="110">
        <v>25650</v>
      </c>
      <c r="L79" s="110">
        <v>25650</v>
      </c>
      <c r="M79" s="111">
        <v>1</v>
      </c>
      <c r="N79" s="110"/>
      <c r="O79" s="112">
        <v>5130</v>
      </c>
      <c r="P79" s="110"/>
      <c r="Q79" s="110"/>
      <c r="R79" s="110"/>
      <c r="S79" s="110"/>
      <c r="T79" s="110"/>
      <c r="U79" s="112">
        <v>20520</v>
      </c>
      <c r="V79" s="111">
        <v>0.8</v>
      </c>
      <c r="W79" s="110"/>
      <c r="X79" s="113">
        <v>43048</v>
      </c>
      <c r="Y79" s="113" t="s">
        <v>54</v>
      </c>
      <c r="Z79" s="108" t="s">
        <v>188</v>
      </c>
      <c r="AA79" s="113">
        <v>43080</v>
      </c>
      <c r="AB79" s="114">
        <v>0</v>
      </c>
      <c r="AC79" s="115"/>
      <c r="AD79" s="113" t="s">
        <v>54</v>
      </c>
      <c r="AE79" s="116" t="s">
        <v>74</v>
      </c>
      <c r="AF79" s="117" t="s">
        <v>189</v>
      </c>
      <c r="AG79" s="118">
        <v>21</v>
      </c>
      <c r="AH79" s="119">
        <v>5130</v>
      </c>
      <c r="AI79" s="120"/>
      <c r="AJ79" s="108"/>
      <c r="AK79" s="120"/>
      <c r="AL79" s="120"/>
      <c r="AM79" s="120"/>
      <c r="AN79" s="120">
        <f>VLOOKUP(A79,[1]TO!D$3:F$75,3,FALSE)</f>
        <v>21</v>
      </c>
      <c r="AO79" s="121" t="str">
        <f>IF(OR(COUNT(MID(A79,1,2))=1,COUNT(MID(A79,1,2))=2),MID(A79,1,2),MID(A79,1,1))</f>
        <v>6</v>
      </c>
      <c r="AP79" s="122">
        <v>43080</v>
      </c>
      <c r="AQ79" s="120">
        <v>1</v>
      </c>
      <c r="AR79" s="120">
        <v>1</v>
      </c>
    </row>
    <row r="80" spans="1:44" ht="31.5" customHeight="1" x14ac:dyDescent="0.25">
      <c r="A80" s="107" t="s">
        <v>182</v>
      </c>
      <c r="B80" s="108" t="s">
        <v>280</v>
      </c>
      <c r="C80" s="108" t="s">
        <v>281</v>
      </c>
      <c r="D80" s="108" t="s">
        <v>282</v>
      </c>
      <c r="E80" s="108"/>
      <c r="F80" s="108" t="s">
        <v>283</v>
      </c>
      <c r="G80" s="108" t="s">
        <v>109</v>
      </c>
      <c r="H80" s="108" t="s">
        <v>284</v>
      </c>
      <c r="I80" s="109" t="s">
        <v>285</v>
      </c>
      <c r="J80" s="110">
        <v>25100</v>
      </c>
      <c r="K80" s="110">
        <v>25100</v>
      </c>
      <c r="L80" s="110">
        <v>25100</v>
      </c>
      <c r="M80" s="111">
        <v>1</v>
      </c>
      <c r="N80" s="110"/>
      <c r="O80" s="112">
        <v>5020</v>
      </c>
      <c r="P80" s="110"/>
      <c r="Q80" s="110"/>
      <c r="R80" s="110"/>
      <c r="S80" s="110"/>
      <c r="T80" s="110"/>
      <c r="U80" s="112">
        <v>20080</v>
      </c>
      <c r="V80" s="111">
        <v>0.8</v>
      </c>
      <c r="W80" s="110"/>
      <c r="X80" s="113">
        <v>43048</v>
      </c>
      <c r="Y80" s="113" t="s">
        <v>54</v>
      </c>
      <c r="Z80" s="108" t="s">
        <v>188</v>
      </c>
      <c r="AA80" s="113">
        <v>43080</v>
      </c>
      <c r="AB80" s="114">
        <v>0</v>
      </c>
      <c r="AC80" s="115"/>
      <c r="AD80" s="113" t="s">
        <v>54</v>
      </c>
      <c r="AE80" s="116" t="s">
        <v>74</v>
      </c>
      <c r="AF80" s="117" t="s">
        <v>189</v>
      </c>
      <c r="AG80" s="118">
        <v>21</v>
      </c>
      <c r="AH80" s="119">
        <v>5020</v>
      </c>
      <c r="AI80" s="120"/>
      <c r="AJ80" s="108"/>
      <c r="AK80" s="120"/>
      <c r="AL80" s="120"/>
      <c r="AM80" s="120"/>
      <c r="AN80" s="120">
        <f>VLOOKUP(A80,[1]TO!D$3:F$75,3,FALSE)</f>
        <v>21</v>
      </c>
      <c r="AO80" s="121" t="str">
        <f>IF(OR(COUNT(MID(A80,1,2))=1,COUNT(MID(A80,1,2))=2),MID(A80,1,2),MID(A80,1,1))</f>
        <v>6</v>
      </c>
      <c r="AP80" s="122">
        <v>43080</v>
      </c>
      <c r="AQ80" s="120">
        <v>1</v>
      </c>
      <c r="AR80" s="120">
        <v>1</v>
      </c>
    </row>
    <row r="81" spans="1:44" ht="31.5" customHeight="1" x14ac:dyDescent="0.25">
      <c r="A81" s="107" t="s">
        <v>182</v>
      </c>
      <c r="B81" s="108"/>
      <c r="C81" s="108" t="s">
        <v>286</v>
      </c>
      <c r="D81" s="108" t="s">
        <v>287</v>
      </c>
      <c r="E81" s="108" t="s">
        <v>288</v>
      </c>
      <c r="F81" s="108" t="s">
        <v>289</v>
      </c>
      <c r="G81" s="108" t="s">
        <v>109</v>
      </c>
      <c r="H81" s="108" t="s">
        <v>290</v>
      </c>
      <c r="I81" s="109" t="s">
        <v>291</v>
      </c>
      <c r="J81" s="110">
        <v>29100</v>
      </c>
      <c r="K81" s="110">
        <v>29100</v>
      </c>
      <c r="L81" s="110">
        <v>29100</v>
      </c>
      <c r="M81" s="111">
        <v>1</v>
      </c>
      <c r="N81" s="110"/>
      <c r="O81" s="112">
        <v>5820</v>
      </c>
      <c r="P81" s="110"/>
      <c r="Q81" s="110"/>
      <c r="R81" s="110"/>
      <c r="S81" s="110"/>
      <c r="T81" s="110"/>
      <c r="U81" s="112">
        <v>23280</v>
      </c>
      <c r="V81" s="111">
        <v>0.8</v>
      </c>
      <c r="W81" s="110"/>
      <c r="X81" s="113">
        <v>43048</v>
      </c>
      <c r="Y81" s="113" t="s">
        <v>54</v>
      </c>
      <c r="Z81" s="108" t="s">
        <v>188</v>
      </c>
      <c r="AA81" s="113">
        <v>43080</v>
      </c>
      <c r="AB81" s="114">
        <v>0</v>
      </c>
      <c r="AC81" s="115"/>
      <c r="AD81" s="113" t="s">
        <v>54</v>
      </c>
      <c r="AE81" s="116" t="s">
        <v>74</v>
      </c>
      <c r="AF81" s="117" t="s">
        <v>189</v>
      </c>
      <c r="AG81" s="118">
        <v>21</v>
      </c>
      <c r="AH81" s="119">
        <v>5820</v>
      </c>
      <c r="AI81" s="120"/>
      <c r="AJ81" s="108"/>
      <c r="AK81" s="120"/>
      <c r="AL81" s="120"/>
      <c r="AM81" s="120"/>
      <c r="AN81" s="120">
        <f>VLOOKUP(A81,[1]TO!D$3:F$75,3,FALSE)</f>
        <v>21</v>
      </c>
      <c r="AO81" s="121" t="str">
        <f>IF(OR(COUNT(MID(A81,1,2))=1,COUNT(MID(A81,1,2))=2),MID(A81,1,2),MID(A81,1,1))</f>
        <v>6</v>
      </c>
      <c r="AP81" s="122">
        <v>43090</v>
      </c>
      <c r="AQ81" s="120">
        <v>0</v>
      </c>
      <c r="AR81" s="120">
        <v>0</v>
      </c>
    </row>
    <row r="82" spans="1:44" ht="31.5" customHeight="1" x14ac:dyDescent="0.25">
      <c r="A82" s="107" t="s">
        <v>182</v>
      </c>
      <c r="B82" s="108"/>
      <c r="C82" s="108" t="s">
        <v>292</v>
      </c>
      <c r="D82" s="108" t="s">
        <v>293</v>
      </c>
      <c r="E82" s="108"/>
      <c r="F82" s="108" t="s">
        <v>294</v>
      </c>
      <c r="G82" s="108" t="s">
        <v>109</v>
      </c>
      <c r="H82" s="108" t="s">
        <v>295</v>
      </c>
      <c r="I82" s="109" t="s">
        <v>279</v>
      </c>
      <c r="J82" s="110">
        <v>32600</v>
      </c>
      <c r="K82" s="110">
        <v>32600</v>
      </c>
      <c r="L82" s="110">
        <v>32600</v>
      </c>
      <c r="M82" s="111">
        <v>1</v>
      </c>
      <c r="N82" s="110"/>
      <c r="O82" s="112">
        <v>6520</v>
      </c>
      <c r="P82" s="110"/>
      <c r="Q82" s="110"/>
      <c r="R82" s="110"/>
      <c r="S82" s="110"/>
      <c r="T82" s="110"/>
      <c r="U82" s="112">
        <v>26080</v>
      </c>
      <c r="V82" s="111">
        <v>0.8</v>
      </c>
      <c r="W82" s="110"/>
      <c r="X82" s="113">
        <v>43048</v>
      </c>
      <c r="Y82" s="113" t="s">
        <v>54</v>
      </c>
      <c r="Z82" s="108" t="s">
        <v>188</v>
      </c>
      <c r="AA82" s="113">
        <v>43080</v>
      </c>
      <c r="AB82" s="114">
        <v>0</v>
      </c>
      <c r="AC82" s="115"/>
      <c r="AD82" s="113" t="s">
        <v>54</v>
      </c>
      <c r="AE82" s="116" t="s">
        <v>74</v>
      </c>
      <c r="AF82" s="117" t="s">
        <v>189</v>
      </c>
      <c r="AG82" s="118">
        <v>21</v>
      </c>
      <c r="AH82" s="119">
        <v>6520</v>
      </c>
      <c r="AI82" s="120"/>
      <c r="AJ82" s="108"/>
      <c r="AK82" s="120"/>
      <c r="AL82" s="120"/>
      <c r="AM82" s="120"/>
      <c r="AN82" s="120">
        <f>VLOOKUP(A82,[1]TO!D$3:F$75,3,FALSE)</f>
        <v>21</v>
      </c>
      <c r="AO82" s="121" t="str">
        <f>IF(OR(COUNT(MID(A82,1,2))=1,COUNT(MID(A82,1,2))=2),MID(A82,1,2),MID(A82,1,1))</f>
        <v>6</v>
      </c>
      <c r="AP82" s="122">
        <v>43090</v>
      </c>
      <c r="AQ82" s="120">
        <v>0</v>
      </c>
      <c r="AR82" s="120">
        <v>0</v>
      </c>
    </row>
    <row r="83" spans="1:44" ht="31.5" customHeight="1" x14ac:dyDescent="0.25">
      <c r="A83" s="107" t="s">
        <v>182</v>
      </c>
      <c r="B83" s="108"/>
      <c r="C83" s="108" t="s">
        <v>296</v>
      </c>
      <c r="D83" s="108" t="s">
        <v>297</v>
      </c>
      <c r="E83" s="108"/>
      <c r="F83" s="108" t="s">
        <v>298</v>
      </c>
      <c r="G83" s="108" t="s">
        <v>109</v>
      </c>
      <c r="H83" s="108" t="s">
        <v>299</v>
      </c>
      <c r="I83" s="109" t="s">
        <v>300</v>
      </c>
      <c r="J83" s="110">
        <v>25100</v>
      </c>
      <c r="K83" s="110">
        <v>25100</v>
      </c>
      <c r="L83" s="110">
        <v>25100</v>
      </c>
      <c r="M83" s="111">
        <v>1</v>
      </c>
      <c r="N83" s="110"/>
      <c r="O83" s="112">
        <v>5020</v>
      </c>
      <c r="P83" s="110"/>
      <c r="Q83" s="110"/>
      <c r="R83" s="110"/>
      <c r="S83" s="110"/>
      <c r="T83" s="110"/>
      <c r="U83" s="112">
        <v>20080</v>
      </c>
      <c r="V83" s="111">
        <v>0.8</v>
      </c>
      <c r="W83" s="110"/>
      <c r="X83" s="113">
        <v>43048</v>
      </c>
      <c r="Y83" s="113" t="s">
        <v>54</v>
      </c>
      <c r="Z83" s="108" t="s">
        <v>188</v>
      </c>
      <c r="AA83" s="113">
        <v>43080</v>
      </c>
      <c r="AB83" s="114">
        <v>0</v>
      </c>
      <c r="AC83" s="115"/>
      <c r="AD83" s="113" t="s">
        <v>54</v>
      </c>
      <c r="AE83" s="116" t="s">
        <v>74</v>
      </c>
      <c r="AF83" s="117" t="s">
        <v>189</v>
      </c>
      <c r="AG83" s="118">
        <v>21</v>
      </c>
      <c r="AH83" s="119">
        <v>5020</v>
      </c>
      <c r="AI83" s="120"/>
      <c r="AJ83" s="108"/>
      <c r="AK83" s="120"/>
      <c r="AL83" s="120"/>
      <c r="AM83" s="120"/>
      <c r="AN83" s="120">
        <f>VLOOKUP(A83,[1]TO!D$3:F$75,3,FALSE)</f>
        <v>21</v>
      </c>
      <c r="AO83" s="121" t="str">
        <f>IF(OR(COUNT(MID(A83,1,2))=1,COUNT(MID(A83,1,2))=2),MID(A83,1,2),MID(A83,1,1))</f>
        <v>6</v>
      </c>
      <c r="AP83" s="122">
        <v>43090</v>
      </c>
      <c r="AQ83" s="120">
        <v>0</v>
      </c>
      <c r="AR83" s="120">
        <v>0</v>
      </c>
    </row>
    <row r="84" spans="1:44" ht="31.5" customHeight="1" x14ac:dyDescent="0.25">
      <c r="A84" s="107" t="s">
        <v>182</v>
      </c>
      <c r="B84" s="108"/>
      <c r="C84" s="108" t="s">
        <v>301</v>
      </c>
      <c r="D84" s="108" t="s">
        <v>302</v>
      </c>
      <c r="E84" s="108"/>
      <c r="F84" s="108" t="s">
        <v>303</v>
      </c>
      <c r="G84" s="108" t="s">
        <v>109</v>
      </c>
      <c r="H84" s="108" t="s">
        <v>304</v>
      </c>
      <c r="I84" s="109" t="s">
        <v>305</v>
      </c>
      <c r="J84" s="110">
        <v>27000</v>
      </c>
      <c r="K84" s="110">
        <v>27000</v>
      </c>
      <c r="L84" s="110">
        <v>27000</v>
      </c>
      <c r="M84" s="111">
        <v>1</v>
      </c>
      <c r="N84" s="110"/>
      <c r="O84" s="112">
        <v>5400</v>
      </c>
      <c r="P84" s="110"/>
      <c r="Q84" s="110"/>
      <c r="R84" s="110"/>
      <c r="S84" s="110"/>
      <c r="T84" s="110"/>
      <c r="U84" s="112">
        <v>21600</v>
      </c>
      <c r="V84" s="111">
        <v>0.8</v>
      </c>
      <c r="W84" s="110"/>
      <c r="X84" s="113">
        <v>43048</v>
      </c>
      <c r="Y84" s="113" t="s">
        <v>54</v>
      </c>
      <c r="Z84" s="108" t="s">
        <v>188</v>
      </c>
      <c r="AA84" s="113">
        <v>43080</v>
      </c>
      <c r="AB84" s="114">
        <v>0</v>
      </c>
      <c r="AC84" s="115"/>
      <c r="AD84" s="113" t="s">
        <v>54</v>
      </c>
      <c r="AE84" s="116" t="s">
        <v>74</v>
      </c>
      <c r="AF84" s="117" t="s">
        <v>189</v>
      </c>
      <c r="AG84" s="118">
        <v>21</v>
      </c>
      <c r="AH84" s="119">
        <v>5400</v>
      </c>
      <c r="AI84" s="120"/>
      <c r="AJ84" s="108"/>
      <c r="AK84" s="120"/>
      <c r="AL84" s="120"/>
      <c r="AM84" s="120"/>
      <c r="AN84" s="120">
        <f>VLOOKUP(A84,[1]TO!D$3:F$75,3,FALSE)</f>
        <v>21</v>
      </c>
      <c r="AO84" s="121" t="str">
        <f>IF(OR(COUNT(MID(A84,1,2))=1,COUNT(MID(A84,1,2))=2),MID(A84,1,2),MID(A84,1,1))</f>
        <v>6</v>
      </c>
      <c r="AP84" s="122">
        <v>43090</v>
      </c>
      <c r="AQ84" s="120">
        <v>0</v>
      </c>
      <c r="AR84" s="120">
        <v>0</v>
      </c>
    </row>
    <row r="85" spans="1:44" ht="31.5" customHeight="1" thickBot="1" x14ac:dyDescent="0.3">
      <c r="A85" s="33"/>
      <c r="B85" s="33"/>
      <c r="C85" s="2"/>
      <c r="G85" s="6"/>
      <c r="I85" s="20"/>
      <c r="K85" s="34"/>
      <c r="L85" s="35"/>
      <c r="M85" s="36"/>
      <c r="N85" s="36"/>
      <c r="O85" s="36"/>
      <c r="AA85" s="6"/>
      <c r="AE85" s="2"/>
    </row>
    <row r="86" spans="1:44" ht="35.1" customHeight="1" x14ac:dyDescent="0.25">
      <c r="A86" s="37"/>
      <c r="B86" s="37"/>
      <c r="C86" s="38"/>
      <c r="D86" s="38"/>
      <c r="E86" s="38"/>
      <c r="F86" s="38"/>
      <c r="G86" s="39"/>
      <c r="H86" s="38"/>
      <c r="I86" s="40"/>
      <c r="J86" s="38"/>
      <c r="K86" s="41"/>
      <c r="L86" s="42"/>
      <c r="M86" s="43"/>
      <c r="N86" s="43"/>
      <c r="O86" s="43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9"/>
      <c r="AB86" s="44"/>
      <c r="AC86" s="38"/>
      <c r="AD86" s="38"/>
      <c r="AE86" s="2"/>
    </row>
    <row r="87" spans="1:44" ht="31.5" customHeight="1" thickBot="1" x14ac:dyDescent="0.4">
      <c r="A87" s="33"/>
      <c r="B87" s="33"/>
      <c r="C87" s="45" t="s">
        <v>7</v>
      </c>
      <c r="D87" s="46"/>
      <c r="E87" s="46"/>
      <c r="F87" s="46"/>
      <c r="G87" s="46" t="str">
        <f>IF(COUNT(MID(A98,1,2))=1,MID(A98,1,2),MID(A98,1,1))</f>
        <v>8</v>
      </c>
      <c r="H87" s="47" t="str">
        <f>IF(8="","Ensembles des TO",VLOOKUP(_xlfn.NUMBERVALUE(8),[1]TO!$D$1:$E$70,2,FALSE))</f>
        <v>Investissements dans le développement des zones forestières et amélioration de la viabilité des forêts</v>
      </c>
      <c r="I87" s="46"/>
      <c r="J87" s="46"/>
      <c r="K87" s="46"/>
      <c r="L87" s="46"/>
      <c r="M87" s="36"/>
      <c r="N87" s="36"/>
      <c r="O87" s="36"/>
      <c r="AA87" s="6"/>
      <c r="AE87" s="2"/>
    </row>
    <row r="88" spans="1:44" ht="31.5" customHeight="1" thickBot="1" x14ac:dyDescent="0.3">
      <c r="A88" s="33"/>
      <c r="B88" s="33"/>
      <c r="C88" s="2"/>
      <c r="G88" s="14" t="s">
        <v>0</v>
      </c>
      <c r="H88" s="15"/>
      <c r="I88" s="16" t="s">
        <v>1</v>
      </c>
      <c r="J88" s="17" t="s">
        <v>2</v>
      </c>
      <c r="K88" s="17" t="s">
        <v>3</v>
      </c>
      <c r="L88" s="18" t="s">
        <v>4</v>
      </c>
      <c r="M88" s="36"/>
      <c r="N88" s="36"/>
      <c r="O88" s="36"/>
      <c r="AA88" s="6"/>
      <c r="AE88" s="2"/>
    </row>
    <row r="89" spans="1:44" ht="31.5" customHeight="1" thickBot="1" x14ac:dyDescent="0.3">
      <c r="A89" s="33"/>
      <c r="B89" s="33"/>
      <c r="C89" s="2"/>
      <c r="G89" s="21" t="s">
        <v>5</v>
      </c>
      <c r="H89" s="22"/>
      <c r="I89" s="23">
        <f>IF(G87="",COUNTIFS($AO:$AO,"&lt;&gt;"&amp;"",$AB:$AB,"=0"),            COUNTIFS($AO:$AO,"="&amp;G87,$AB:$AB,"=0"))</f>
        <v>2</v>
      </c>
      <c r="J89" s="24">
        <f>IF(G87="",SUMIF($AB:$AB,"=0",$J:$J),               SUMIFS($J:$J,$AB:$AB,"=0",$AO:$AO,"="&amp;G87))</f>
        <v>115495</v>
      </c>
      <c r="K89" s="25">
        <f>IF(G87="",SUMIF($AB:$AB,"=0",$L:$L),               SUMIFS($L:$L,$AB:$AB,"=0",$AO:$AO,"="&amp;G87))</f>
        <v>92396</v>
      </c>
      <c r="L89" s="26">
        <f>IF(G87="",SUMIF($AB:$AB,"=0",$U:$U),               SUMIFS($U:$U,$AB:$AB,"=0",$AO:$AO,"="&amp;G87))</f>
        <v>58209.479999999996</v>
      </c>
      <c r="M89" s="36"/>
      <c r="N89" s="36"/>
      <c r="O89" s="36"/>
      <c r="AA89" s="6"/>
      <c r="AE89" s="2"/>
    </row>
    <row r="90" spans="1:44" ht="31.5" customHeight="1" thickBot="1" x14ac:dyDescent="0.3">
      <c r="A90" s="33"/>
      <c r="B90" s="33"/>
      <c r="C90" s="2"/>
      <c r="G90" s="29" t="s">
        <v>6</v>
      </c>
      <c r="H90" s="30"/>
      <c r="I90" s="31">
        <f>IF(G87="",COUNTIF($AB:$AB,"Reprogrammation")+COUNTIF($AB:$AB,"Déprogrammation"),COUNTIFS($AB:$AB,"Reprogrammation",$AO:$AO,"="&amp;G87)+COUNTIFS($AB:$AB,"Déprogrammation",$AO:$AO,"="&amp;G87))</f>
        <v>0</v>
      </c>
      <c r="J90" s="32"/>
      <c r="K90" s="32"/>
      <c r="L90" s="32"/>
      <c r="M90" s="36"/>
      <c r="N90" s="36"/>
      <c r="O90" s="36"/>
      <c r="AA90" s="6"/>
      <c r="AE90" s="2"/>
    </row>
    <row r="91" spans="1:44" ht="31.5" customHeight="1" thickBot="1" x14ac:dyDescent="0.3">
      <c r="A91" s="33"/>
      <c r="B91" s="33"/>
      <c r="C91" s="2"/>
      <c r="G91" s="6"/>
      <c r="I91" s="20"/>
      <c r="K91" s="34"/>
      <c r="L91" s="35"/>
      <c r="M91" s="36"/>
      <c r="N91" s="36"/>
      <c r="O91" s="36"/>
      <c r="AA91" s="6"/>
      <c r="AE91" s="2"/>
    </row>
    <row r="92" spans="1:44" ht="31.5" customHeight="1" thickBot="1" x14ac:dyDescent="0.3">
      <c r="A92" s="48" t="s">
        <v>8</v>
      </c>
      <c r="B92" s="49"/>
      <c r="C92" s="49"/>
      <c r="D92" s="49"/>
      <c r="E92" s="49"/>
      <c r="F92" s="50"/>
      <c r="G92" s="48" t="s">
        <v>9</v>
      </c>
      <c r="H92" s="49"/>
      <c r="I92" s="50"/>
      <c r="J92" s="51" t="s">
        <v>10</v>
      </c>
      <c r="K92" s="52"/>
      <c r="L92" s="52"/>
      <c r="M92" s="53"/>
      <c r="N92" s="52"/>
      <c r="O92" s="52"/>
      <c r="P92" s="52"/>
      <c r="Q92" s="52"/>
      <c r="R92" s="52"/>
      <c r="S92" s="52"/>
      <c r="T92" s="52"/>
      <c r="U92" s="52"/>
      <c r="V92" s="53"/>
      <c r="W92" s="54"/>
      <c r="X92" s="48" t="s">
        <v>11</v>
      </c>
      <c r="Y92" s="49"/>
      <c r="Z92" s="50"/>
      <c r="AA92" s="55"/>
      <c r="AB92" s="49" t="s">
        <v>12</v>
      </c>
      <c r="AC92" s="50"/>
      <c r="AD92" s="56"/>
      <c r="AE92" s="2"/>
    </row>
    <row r="93" spans="1:44" ht="31.5" customHeight="1" x14ac:dyDescent="0.25">
      <c r="A93" s="57"/>
      <c r="B93" s="58"/>
      <c r="C93" s="58"/>
      <c r="D93" s="58"/>
      <c r="E93" s="58"/>
      <c r="F93" s="59"/>
      <c r="G93" s="57"/>
      <c r="H93" s="58"/>
      <c r="I93" s="59"/>
      <c r="J93" s="60" t="s">
        <v>13</v>
      </c>
      <c r="K93" s="61"/>
      <c r="L93" s="61"/>
      <c r="M93" s="62"/>
      <c r="N93" s="60" t="s">
        <v>14</v>
      </c>
      <c r="O93" s="61"/>
      <c r="P93" s="61"/>
      <c r="Q93" s="61"/>
      <c r="R93" s="61"/>
      <c r="S93" s="61"/>
      <c r="T93" s="62"/>
      <c r="U93" s="63" t="s">
        <v>15</v>
      </c>
      <c r="V93" s="64"/>
      <c r="W93" s="65" t="s">
        <v>16</v>
      </c>
      <c r="X93" s="57"/>
      <c r="Y93" s="58"/>
      <c r="Z93" s="59"/>
      <c r="AA93" s="66"/>
      <c r="AB93" s="58"/>
      <c r="AC93" s="59"/>
      <c r="AD93" s="67"/>
      <c r="AE93" s="2"/>
    </row>
    <row r="94" spans="1:44" ht="31.5" customHeight="1" thickBot="1" x14ac:dyDescent="0.3">
      <c r="A94" s="68"/>
      <c r="B94" s="69"/>
      <c r="C94" s="69"/>
      <c r="D94" s="69"/>
      <c r="E94" s="69"/>
      <c r="F94" s="70"/>
      <c r="G94" s="68"/>
      <c r="H94" s="69"/>
      <c r="I94" s="70"/>
      <c r="J94" s="71"/>
      <c r="K94" s="72"/>
      <c r="L94" s="72"/>
      <c r="M94" s="73"/>
      <c r="N94" s="71"/>
      <c r="O94" s="72"/>
      <c r="P94" s="72"/>
      <c r="Q94" s="72"/>
      <c r="R94" s="72"/>
      <c r="S94" s="72"/>
      <c r="T94" s="73"/>
      <c r="U94" s="74"/>
      <c r="V94" s="75"/>
      <c r="W94" s="76"/>
      <c r="X94" s="68"/>
      <c r="Y94" s="69"/>
      <c r="Z94" s="70"/>
      <c r="AA94" s="77"/>
      <c r="AB94" s="69"/>
      <c r="AC94" s="70"/>
      <c r="AD94" s="78"/>
      <c r="AE94" s="2"/>
    </row>
    <row r="95" spans="1:44" ht="31.5" customHeight="1" thickBot="1" x14ac:dyDescent="0.3">
      <c r="A95" s="79" t="s">
        <v>17</v>
      </c>
      <c r="B95" s="80" t="s">
        <v>18</v>
      </c>
      <c r="C95" s="81" t="s">
        <v>19</v>
      </c>
      <c r="D95" s="82" t="s">
        <v>20</v>
      </c>
      <c r="E95" s="82" t="s">
        <v>21</v>
      </c>
      <c r="F95" s="83" t="s">
        <v>22</v>
      </c>
      <c r="G95" s="84" t="s">
        <v>23</v>
      </c>
      <c r="H95" s="82" t="s">
        <v>24</v>
      </c>
      <c r="I95" s="85" t="s">
        <v>25</v>
      </c>
      <c r="J95" s="86" t="s">
        <v>26</v>
      </c>
      <c r="K95" s="87" t="s">
        <v>27</v>
      </c>
      <c r="L95" s="88" t="s">
        <v>28</v>
      </c>
      <c r="M95" s="89" t="s">
        <v>29</v>
      </c>
      <c r="N95" s="86" t="s">
        <v>30</v>
      </c>
      <c r="O95" s="88" t="s">
        <v>31</v>
      </c>
      <c r="P95" s="88" t="s">
        <v>32</v>
      </c>
      <c r="Q95" s="87" t="s">
        <v>33</v>
      </c>
      <c r="R95" s="87" t="s">
        <v>34</v>
      </c>
      <c r="S95" s="86" t="s">
        <v>35</v>
      </c>
      <c r="T95" s="87" t="s">
        <v>36</v>
      </c>
      <c r="U95" s="88" t="s">
        <v>37</v>
      </c>
      <c r="V95" s="89" t="s">
        <v>38</v>
      </c>
      <c r="W95" s="90" t="s">
        <v>39</v>
      </c>
      <c r="X95" s="91" t="s">
        <v>40</v>
      </c>
      <c r="Y95" s="92" t="s">
        <v>41</v>
      </c>
      <c r="Z95" s="82" t="s">
        <v>42</v>
      </c>
      <c r="AA95" s="93" t="s">
        <v>43</v>
      </c>
      <c r="AB95" s="94" t="s">
        <v>44</v>
      </c>
      <c r="AC95" s="85" t="s">
        <v>45</v>
      </c>
      <c r="AD95" s="95" t="s">
        <v>46</v>
      </c>
      <c r="AE95" s="2"/>
    </row>
    <row r="96" spans="1:44" ht="31.5" customHeight="1" x14ac:dyDescent="0.25">
      <c r="A96" s="33"/>
      <c r="B96" s="33"/>
      <c r="C96" s="2"/>
      <c r="G96" s="6"/>
      <c r="I96" s="20"/>
      <c r="K96" s="34"/>
      <c r="L96" s="35"/>
      <c r="M96" s="36"/>
      <c r="N96" s="36"/>
      <c r="O96" s="36"/>
      <c r="AA96" s="6"/>
      <c r="AE96" s="2"/>
    </row>
    <row r="97" spans="1:44" ht="31.5" customHeight="1" x14ac:dyDescent="0.35">
      <c r="A97" s="96"/>
      <c r="B97" s="96"/>
      <c r="C97" s="97" t="s">
        <v>47</v>
      </c>
      <c r="D97" s="98"/>
      <c r="E97" s="98"/>
      <c r="F97" s="98"/>
      <c r="G97" s="99" t="s">
        <v>306</v>
      </c>
      <c r="H97" s="100" t="str">
        <f>IF(G97="","",VLOOKUP(G97,[1]TO!$D$1:$E$69,2,FALSE))</f>
        <v>Prévention des dommages causés aux forêts</v>
      </c>
      <c r="I97" s="101"/>
      <c r="J97" s="98"/>
      <c r="K97" s="102"/>
      <c r="L97" s="103"/>
      <c r="M97" s="104"/>
      <c r="N97" s="104"/>
      <c r="O97" s="104"/>
      <c r="P97" s="98"/>
      <c r="Q97" s="98"/>
      <c r="R97" s="98"/>
      <c r="S97" s="98"/>
      <c r="T97" s="98"/>
      <c r="U97" s="98"/>
      <c r="V97" s="98"/>
      <c r="W97" s="98"/>
      <c r="X97" s="98"/>
      <c r="Y97" s="98"/>
      <c r="Z97" s="98"/>
      <c r="AA97" s="105"/>
      <c r="AB97" s="106"/>
      <c r="AC97" s="98"/>
      <c r="AD97" s="98"/>
      <c r="AE97" s="2"/>
    </row>
    <row r="98" spans="1:44" ht="31.5" customHeight="1" x14ac:dyDescent="0.25">
      <c r="A98" s="107" t="s">
        <v>306</v>
      </c>
      <c r="B98" s="108"/>
      <c r="C98" s="108" t="s">
        <v>307</v>
      </c>
      <c r="D98" s="108" t="s">
        <v>308</v>
      </c>
      <c r="E98" s="108"/>
      <c r="F98" s="108" t="s">
        <v>309</v>
      </c>
      <c r="G98" s="108" t="s">
        <v>52</v>
      </c>
      <c r="H98" s="108" t="s">
        <v>310</v>
      </c>
      <c r="I98" s="109" t="s">
        <v>311</v>
      </c>
      <c r="J98" s="110">
        <v>47450</v>
      </c>
      <c r="K98" s="110">
        <v>37960</v>
      </c>
      <c r="L98" s="110">
        <v>37960</v>
      </c>
      <c r="M98" s="111">
        <v>1</v>
      </c>
      <c r="N98" s="110"/>
      <c r="O98" s="112">
        <v>14045.2</v>
      </c>
      <c r="P98" s="110"/>
      <c r="Q98" s="110"/>
      <c r="R98" s="110"/>
      <c r="S98" s="110"/>
      <c r="T98" s="110"/>
      <c r="U98" s="112">
        <v>23914.799999999999</v>
      </c>
      <c r="V98" s="111">
        <v>0.63</v>
      </c>
      <c r="W98" s="110">
        <v>9490</v>
      </c>
      <c r="X98" s="113">
        <v>43053</v>
      </c>
      <c r="Y98" s="113" t="s">
        <v>54</v>
      </c>
      <c r="Z98" s="108" t="s">
        <v>55</v>
      </c>
      <c r="AA98" s="113">
        <v>43080</v>
      </c>
      <c r="AB98" s="114">
        <v>0</v>
      </c>
      <c r="AC98" s="115"/>
      <c r="AD98" s="113" t="s">
        <v>54</v>
      </c>
      <c r="AE98" s="116" t="s">
        <v>74</v>
      </c>
      <c r="AF98" s="117" t="s">
        <v>312</v>
      </c>
      <c r="AG98" s="118">
        <v>39</v>
      </c>
      <c r="AH98" s="119">
        <v>14045.2</v>
      </c>
      <c r="AI98" s="120"/>
      <c r="AJ98" s="108"/>
      <c r="AK98" s="120"/>
      <c r="AL98" s="120"/>
      <c r="AM98" s="120"/>
      <c r="AN98" s="120">
        <f>VLOOKUP(A98,[1]TO!D$3:F$75,3,FALSE)</f>
        <v>39</v>
      </c>
      <c r="AO98" s="121" t="str">
        <f>IF(OR(COUNT(MID(A98,1,2))=1,COUNT(MID(A98,1,2))=2),MID(A98,1,2),MID(A98,1,1))</f>
        <v>8</v>
      </c>
      <c r="AP98" s="122">
        <v>43090</v>
      </c>
      <c r="AQ98" s="120">
        <v>0</v>
      </c>
      <c r="AR98" s="120">
        <v>0</v>
      </c>
    </row>
    <row r="99" spans="1:44" ht="31.5" customHeight="1" x14ac:dyDescent="0.25">
      <c r="A99" s="107" t="s">
        <v>306</v>
      </c>
      <c r="B99" s="108"/>
      <c r="C99" s="108" t="s">
        <v>313</v>
      </c>
      <c r="D99" s="108" t="s">
        <v>308</v>
      </c>
      <c r="E99" s="108"/>
      <c r="F99" s="108" t="s">
        <v>314</v>
      </c>
      <c r="G99" s="108" t="s">
        <v>52</v>
      </c>
      <c r="H99" s="108" t="s">
        <v>315</v>
      </c>
      <c r="I99" s="109" t="s">
        <v>316</v>
      </c>
      <c r="J99" s="110">
        <v>68045</v>
      </c>
      <c r="K99" s="110">
        <v>54436</v>
      </c>
      <c r="L99" s="110">
        <v>54436</v>
      </c>
      <c r="M99" s="111">
        <v>1</v>
      </c>
      <c r="N99" s="110"/>
      <c r="O99" s="112">
        <v>20141.32</v>
      </c>
      <c r="P99" s="110"/>
      <c r="Q99" s="110"/>
      <c r="R99" s="110"/>
      <c r="S99" s="110"/>
      <c r="T99" s="110"/>
      <c r="U99" s="112">
        <v>34294.68</v>
      </c>
      <c r="V99" s="111">
        <v>0.63</v>
      </c>
      <c r="W99" s="110">
        <v>13609</v>
      </c>
      <c r="X99" s="113">
        <v>43053</v>
      </c>
      <c r="Y99" s="113" t="s">
        <v>54</v>
      </c>
      <c r="Z99" s="108" t="s">
        <v>55</v>
      </c>
      <c r="AA99" s="113">
        <v>43080</v>
      </c>
      <c r="AB99" s="114">
        <v>0</v>
      </c>
      <c r="AC99" s="115"/>
      <c r="AD99" s="113" t="s">
        <v>54</v>
      </c>
      <c r="AE99" s="116" t="s">
        <v>74</v>
      </c>
      <c r="AF99" s="117" t="s">
        <v>312</v>
      </c>
      <c r="AG99" s="118">
        <v>39</v>
      </c>
      <c r="AH99" s="119">
        <v>20141.32</v>
      </c>
      <c r="AI99" s="120"/>
      <c r="AJ99" s="108"/>
      <c r="AK99" s="120"/>
      <c r="AL99" s="120"/>
      <c r="AM99" s="120"/>
      <c r="AN99" s="120">
        <f>VLOOKUP(A99,[1]TO!D$3:F$75,3,FALSE)</f>
        <v>39</v>
      </c>
      <c r="AO99" s="121" t="str">
        <f>IF(OR(COUNT(MID(A99,1,2))=1,COUNT(MID(A99,1,2))=2),MID(A99,1,2),MID(A99,1,1))</f>
        <v>8</v>
      </c>
      <c r="AP99" s="122">
        <v>43090</v>
      </c>
      <c r="AQ99" s="120">
        <v>0</v>
      </c>
      <c r="AR99" s="120">
        <v>0</v>
      </c>
    </row>
  </sheetData>
  <mergeCells count="48">
    <mergeCell ref="X92:Z94"/>
    <mergeCell ref="AA92:AA94"/>
    <mergeCell ref="AB92:AC94"/>
    <mergeCell ref="AD92:AD94"/>
    <mergeCell ref="J93:M94"/>
    <mergeCell ref="N93:T94"/>
    <mergeCell ref="U93:V94"/>
    <mergeCell ref="W93:W94"/>
    <mergeCell ref="G88:H88"/>
    <mergeCell ref="G89:H89"/>
    <mergeCell ref="G90:H90"/>
    <mergeCell ref="A92:F94"/>
    <mergeCell ref="G92:I94"/>
    <mergeCell ref="J92:W92"/>
    <mergeCell ref="X56:Z58"/>
    <mergeCell ref="AA56:AA58"/>
    <mergeCell ref="AB56:AC58"/>
    <mergeCell ref="AD56:AD58"/>
    <mergeCell ref="J57:M58"/>
    <mergeCell ref="N57:T58"/>
    <mergeCell ref="U57:V58"/>
    <mergeCell ref="W57:W58"/>
    <mergeCell ref="G52:H52"/>
    <mergeCell ref="G53:H53"/>
    <mergeCell ref="G54:H54"/>
    <mergeCell ref="A56:F58"/>
    <mergeCell ref="G56:I58"/>
    <mergeCell ref="J56:W56"/>
    <mergeCell ref="X16:Z18"/>
    <mergeCell ref="AA16:AA18"/>
    <mergeCell ref="AB16:AC18"/>
    <mergeCell ref="AD16:AD18"/>
    <mergeCell ref="J17:M18"/>
    <mergeCell ref="N17:T18"/>
    <mergeCell ref="U17:V18"/>
    <mergeCell ref="W17:W18"/>
    <mergeCell ref="G12:H12"/>
    <mergeCell ref="G13:H13"/>
    <mergeCell ref="G14:H14"/>
    <mergeCell ref="A16:F18"/>
    <mergeCell ref="G16:I18"/>
    <mergeCell ref="J16:W16"/>
    <mergeCell ref="A1:B5"/>
    <mergeCell ref="G1:I5"/>
    <mergeCell ref="J3:R6"/>
    <mergeCell ref="T5:U5"/>
    <mergeCell ref="T6:U6"/>
    <mergeCell ref="T7:U7"/>
  </mergeCells>
  <conditionalFormatting sqref="AR3">
    <cfRule type="aboveAverage" dxfId="1" priority="30"/>
  </conditionalFormatting>
  <conditionalFormatting sqref="AB1:AB8 AB100:AB1048576">
    <cfRule type="containsErrors" priority="29">
      <formula>ISERROR(AB1)</formula>
    </cfRule>
  </conditionalFormatting>
  <conditionalFormatting sqref="AR22:AR48 AR98:AR99 AR62:AR84">
    <cfRule type="cellIs" dxfId="0" priority="28" operator="between">
      <formula>2</formula>
      <formula>100</formula>
    </cfRule>
  </conditionalFormatting>
  <conditionalFormatting sqref="AB97">
    <cfRule type="containsErrors" priority="27">
      <formula>ISERROR(AB97)</formula>
    </cfRule>
  </conditionalFormatting>
  <conditionalFormatting sqref="AB96">
    <cfRule type="containsErrors" priority="26">
      <formula>ISERROR(AB96)</formula>
    </cfRule>
  </conditionalFormatting>
  <conditionalFormatting sqref="AB91">
    <cfRule type="containsErrors" priority="25">
      <formula>ISERROR(AB91)</formula>
    </cfRule>
  </conditionalFormatting>
  <conditionalFormatting sqref="AB90">
    <cfRule type="containsErrors" priority="24">
      <formula>ISERROR(AB90)</formula>
    </cfRule>
  </conditionalFormatting>
  <conditionalFormatting sqref="AB89">
    <cfRule type="containsErrors" priority="23">
      <formula>ISERROR(AB89)</formula>
    </cfRule>
  </conditionalFormatting>
  <conditionalFormatting sqref="AB88">
    <cfRule type="containsErrors" priority="22">
      <formula>ISERROR(AB88)</formula>
    </cfRule>
  </conditionalFormatting>
  <conditionalFormatting sqref="AB87">
    <cfRule type="containsErrors" priority="21">
      <formula>ISERROR(AB87)</formula>
    </cfRule>
  </conditionalFormatting>
  <conditionalFormatting sqref="AB86">
    <cfRule type="containsErrors" priority="20">
      <formula>ISERROR(AB86)</formula>
    </cfRule>
  </conditionalFormatting>
  <conditionalFormatting sqref="AB85">
    <cfRule type="containsErrors" priority="19">
      <formula>ISERROR(AB85)</formula>
    </cfRule>
  </conditionalFormatting>
  <conditionalFormatting sqref="AB61">
    <cfRule type="containsErrors" priority="18">
      <formula>ISERROR(AB61)</formula>
    </cfRule>
  </conditionalFormatting>
  <conditionalFormatting sqref="AB60">
    <cfRule type="containsErrors" priority="17">
      <formula>ISERROR(AB60)</formula>
    </cfRule>
  </conditionalFormatting>
  <conditionalFormatting sqref="AB55">
    <cfRule type="containsErrors" priority="16">
      <formula>ISERROR(AB55)</formula>
    </cfRule>
  </conditionalFormatting>
  <conditionalFormatting sqref="AB54">
    <cfRule type="containsErrors" priority="15">
      <formula>ISERROR(AB54)</formula>
    </cfRule>
  </conditionalFormatting>
  <conditionalFormatting sqref="AB53">
    <cfRule type="containsErrors" priority="14">
      <formula>ISERROR(AB53)</formula>
    </cfRule>
  </conditionalFormatting>
  <conditionalFormatting sqref="AB52">
    <cfRule type="containsErrors" priority="13">
      <formula>ISERROR(AB52)</formula>
    </cfRule>
  </conditionalFormatting>
  <conditionalFormatting sqref="AB51">
    <cfRule type="containsErrors" priority="12">
      <formula>ISERROR(AB51)</formula>
    </cfRule>
  </conditionalFormatting>
  <conditionalFormatting sqref="AB50">
    <cfRule type="containsErrors" priority="11">
      <formula>ISERROR(AB50)</formula>
    </cfRule>
  </conditionalFormatting>
  <conditionalFormatting sqref="AB49">
    <cfRule type="containsErrors" priority="10">
      <formula>ISERROR(AB49)</formula>
    </cfRule>
  </conditionalFormatting>
  <conditionalFormatting sqref="AB21">
    <cfRule type="containsErrors" priority="9">
      <formula>ISERROR(AB21)</formula>
    </cfRule>
  </conditionalFormatting>
  <conditionalFormatting sqref="AB20">
    <cfRule type="containsErrors" priority="8">
      <formula>ISERROR(AB20)</formula>
    </cfRule>
  </conditionalFormatting>
  <conditionalFormatting sqref="AB15">
    <cfRule type="containsErrors" priority="7">
      <formula>ISERROR(AB15)</formula>
    </cfRule>
  </conditionalFormatting>
  <conditionalFormatting sqref="AB14">
    <cfRule type="containsErrors" priority="6">
      <formula>ISERROR(AB14)</formula>
    </cfRule>
  </conditionalFormatting>
  <conditionalFormatting sqref="AB13">
    <cfRule type="containsErrors" priority="5">
      <formula>ISERROR(AB13)</formula>
    </cfRule>
  </conditionalFormatting>
  <conditionalFormatting sqref="AB12">
    <cfRule type="containsErrors" priority="4">
      <formula>ISERROR(AB12)</formula>
    </cfRule>
  </conditionalFormatting>
  <conditionalFormatting sqref="AB11">
    <cfRule type="containsErrors" priority="3">
      <formula>ISERROR(AB11)</formula>
    </cfRule>
  </conditionalFormatting>
  <conditionalFormatting sqref="AB10">
    <cfRule type="containsErrors" priority="2">
      <formula>ISERROR(AB10)</formula>
    </cfRule>
  </conditionalFormatting>
  <conditionalFormatting sqref="AB9">
    <cfRule type="containsErrors" priority="1">
      <formula>ISERROR(AB9)</formula>
    </cfRule>
  </conditionalFormatting>
  <dataValidations count="1">
    <dataValidation type="list" allowBlank="1" showInputMessage="1" showErrorMessage="1" error="mauvaise commune" sqref="H48">
      <formula1>INDIRECT(AL48)</formula1>
      <formula2>0</formula2>
    </dataValidation>
  </dataValidations>
  <pageMargins left="0.23622047244094491" right="0.23622047244094491" top="0.74803149606299213" bottom="0.74803149606299213" header="0.31496062992125984" footer="0.31496062992125984"/>
  <pageSetup paperSize="9" scale="23" fitToHeight="0" pageOrder="overThenDown" orientation="landscape" r:id="rId1"/>
  <headerFooter>
    <oddFooter>&amp;C&amp;P/&amp;N</oddFooter>
  </headerFooter>
  <colBreaks count="1" manualBreakCount="1">
    <brk id="3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CR-ICP</vt:lpstr>
      <vt:lpstr>'CR-ICP'!Impression_des_titres</vt:lpstr>
      <vt:lpstr>'CR-ICP'!Zone_d_impression</vt:lpstr>
    </vt:vector>
  </TitlesOfParts>
  <Company>Région Poitou-Charentes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BERTRAND Aurélie</dc:creator>
  <cp:lastModifiedBy>BERTRAND Aurélie</cp:lastModifiedBy>
  <dcterms:created xsi:type="dcterms:W3CDTF">2017-12-12T13:49:51Z</dcterms:created>
  <dcterms:modified xsi:type="dcterms:W3CDTF">2017-12-12T13:51:07Z</dcterms:modified>
</cp:coreProperties>
</file>